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2\"/>
    </mc:Choice>
  </mc:AlternateContent>
  <xr:revisionPtr revIDLastSave="0" documentId="13_ncr:1_{468AB3DA-0E00-4170-BD79-C5123FD51AEA}" xr6:coauthVersionLast="47" xr6:coauthVersionMax="47" xr10:uidLastSave="{00000000-0000-0000-0000-000000000000}"/>
  <bookViews>
    <workbookView xWindow="-108" yWindow="-108" windowWidth="23256" windowHeight="12576"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1" l="1"/>
  <c r="B12" i="1"/>
  <c r="B123" i="1"/>
  <c r="B165" i="1"/>
  <c r="B109" i="1"/>
  <c r="B202" i="1"/>
  <c r="B16" i="1"/>
  <c r="B19" i="1"/>
  <c r="B101" i="1"/>
  <c r="B200" i="1"/>
  <c r="B199" i="1"/>
  <c r="B14" i="1"/>
  <c r="B108" i="1"/>
  <c r="B10" i="1"/>
  <c r="B117" i="1"/>
  <c r="B171" i="1"/>
  <c r="B170" i="1"/>
  <c r="B169" i="1"/>
  <c r="B21" i="1"/>
  <c r="B17" i="1"/>
  <c r="B124" i="1"/>
  <c r="B105" i="1"/>
  <c r="B8" i="1"/>
  <c r="B120" i="1"/>
  <c r="B9" i="1"/>
  <c r="B110" i="1"/>
  <c r="B164" i="1"/>
  <c r="B6" i="1"/>
  <c r="B107" i="1"/>
  <c r="B175" i="1"/>
  <c r="B201" i="1"/>
  <c r="B100" i="1"/>
  <c r="B99" i="1"/>
  <c r="B112" i="1"/>
  <c r="B188" i="1"/>
  <c r="B185" i="1"/>
  <c r="B173" i="1"/>
  <c r="B127" i="1"/>
  <c r="B126" i="1"/>
  <c r="B98" i="1"/>
  <c r="B97" i="1"/>
  <c r="B96" i="1"/>
  <c r="B184" i="1"/>
  <c r="B204" i="1"/>
  <c r="B166" i="1"/>
  <c r="B157" i="1"/>
  <c r="B156" i="1"/>
  <c r="B95" i="1"/>
  <c r="B94" i="1"/>
  <c r="B93" i="1"/>
  <c r="B187" i="1"/>
  <c r="B161" i="1"/>
  <c r="B155" i="1"/>
  <c r="B154" i="1"/>
  <c r="B153" i="1"/>
  <c r="B152" i="1"/>
  <c r="B92" i="1"/>
  <c r="B91" i="1"/>
  <c r="B90" i="1"/>
  <c r="B174" i="1"/>
  <c r="B151" i="1"/>
  <c r="B89" i="1"/>
  <c r="B88" i="1"/>
  <c r="B87" i="1"/>
  <c r="B86" i="1"/>
  <c r="B5" i="1"/>
  <c r="B196" i="1"/>
  <c r="B183" i="1"/>
  <c r="B113" i="1"/>
  <c r="B150" i="1"/>
  <c r="B149" i="1"/>
  <c r="B148" i="1"/>
  <c r="B147" i="1"/>
  <c r="B85" i="1"/>
  <c r="B195" i="1"/>
  <c r="B84" i="1"/>
  <c r="B146" i="1"/>
  <c r="B145" i="1"/>
  <c r="B83" i="1"/>
  <c r="B182" i="1"/>
  <c r="B144" i="1"/>
  <c r="B143" i="1"/>
  <c r="B142" i="1"/>
  <c r="B102" i="1"/>
  <c r="B167" i="1"/>
  <c r="B125" i="1"/>
  <c r="B141" i="1"/>
  <c r="B140" i="1"/>
  <c r="B139" i="1"/>
  <c r="B82" i="1"/>
  <c r="B81" i="1"/>
  <c r="B80" i="1"/>
  <c r="B79" i="1"/>
  <c r="B119" i="1"/>
  <c r="B138" i="1"/>
  <c r="B137" i="1"/>
  <c r="B136" i="1"/>
  <c r="B135" i="1"/>
  <c r="B78" i="1"/>
  <c r="B194" i="1"/>
  <c r="B134" i="1"/>
  <c r="B77" i="1"/>
  <c r="B181" i="1"/>
  <c r="B133" i="1"/>
  <c r="B76" i="1"/>
  <c r="B132" i="1"/>
  <c r="B193" i="1"/>
  <c r="B131" i="1"/>
  <c r="B159" i="1"/>
  <c r="B75" i="1"/>
  <c r="B74" i="1"/>
  <c r="B180" i="1"/>
  <c r="B179" i="1"/>
  <c r="B73" i="1"/>
  <c r="B72" i="1"/>
  <c r="B71" i="1"/>
  <c r="B70" i="1"/>
  <c r="B69" i="1"/>
  <c r="B68" i="1"/>
  <c r="B67" i="1"/>
  <c r="B178" i="1"/>
  <c r="B130" i="1"/>
  <c r="B177" i="1"/>
  <c r="B66" i="1"/>
  <c r="B65" i="1"/>
  <c r="B64" i="1"/>
  <c r="B186" i="1"/>
  <c r="B63" i="1"/>
  <c r="B62" i="1"/>
  <c r="B61" i="1"/>
  <c r="B60" i="1"/>
  <c r="B129" i="1"/>
  <c r="B158" i="1"/>
  <c r="B7" i="1"/>
  <c r="B59" i="1"/>
  <c r="B58" i="1"/>
  <c r="B57" i="1"/>
  <c r="B56" i="1"/>
  <c r="B55" i="1"/>
  <c r="B176" i="1"/>
  <c r="B128" i="1"/>
  <c r="B54" i="1"/>
  <c r="B53" i="1"/>
  <c r="B52" i="1"/>
  <c r="B51" i="1"/>
  <c r="B50" i="1"/>
  <c r="B203" i="1"/>
  <c r="B198" i="1"/>
  <c r="B197" i="1"/>
  <c r="B205" i="1"/>
  <c r="B49" i="1"/>
  <c r="B48" i="1"/>
  <c r="B47" i="1"/>
  <c r="B46" i="1"/>
  <c r="B2" i="1"/>
  <c r="B116" i="1"/>
  <c r="B160" i="1"/>
  <c r="B122" i="1"/>
  <c r="B206" i="1"/>
  <c r="B111" i="1"/>
  <c r="B118" i="1"/>
  <c r="B45" i="1"/>
  <c r="B121" i="1"/>
  <c r="B44" i="1"/>
  <c r="B13" i="1"/>
  <c r="B15" i="1"/>
  <c r="B43" i="1"/>
  <c r="B162" i="1"/>
  <c r="B42" i="1"/>
  <c r="B41" i="1"/>
  <c r="B4" i="1"/>
  <c r="B190" i="1"/>
  <c r="B40" i="1"/>
  <c r="B168" i="1"/>
  <c r="B115" i="1"/>
  <c r="B114" i="1"/>
  <c r="B3" i="1"/>
  <c r="B39" i="1"/>
  <c r="B38" i="1"/>
  <c r="B37" i="1"/>
  <c r="B163" i="1"/>
  <c r="B106" i="1"/>
  <c r="B36" i="1"/>
  <c r="B35" i="1"/>
  <c r="B34" i="1"/>
  <c r="B20" i="1"/>
  <c r="B33" i="1"/>
  <c r="B32" i="1"/>
  <c r="B31" i="1"/>
  <c r="B30" i="1"/>
  <c r="B29" i="1"/>
  <c r="B103" i="1"/>
  <c r="B11" i="1"/>
  <c r="B28" i="1"/>
  <c r="B27" i="1"/>
  <c r="B192" i="1"/>
  <c r="B172" i="1"/>
  <c r="B26" i="1"/>
  <c r="B25" i="1"/>
  <c r="B24" i="1"/>
  <c r="B23" i="1"/>
  <c r="B22" i="1"/>
  <c r="B104" i="1"/>
  <c r="B189" i="1"/>
  <c r="B191" i="1"/>
</calcChain>
</file>

<file path=xl/sharedStrings.xml><?xml version="1.0" encoding="utf-8"?>
<sst xmlns="http://schemas.openxmlformats.org/spreadsheetml/2006/main" count="1657" uniqueCount="471">
  <si>
    <t>Notifying Member</t>
  </si>
  <si>
    <t>Document symbol</t>
  </si>
  <si>
    <t>Title</t>
  </si>
  <si>
    <t>Description</t>
  </si>
  <si>
    <t>Products covered</t>
  </si>
  <si>
    <t>Products covered (HS/ICS codes)</t>
  </si>
  <si>
    <t>Objectives</t>
  </si>
  <si>
    <t>Keywords</t>
  </si>
  <si>
    <t>Final date for comments</t>
  </si>
  <si>
    <t>Notification type</t>
  </si>
  <si>
    <t>United States of America</t>
  </si>
  <si>
    <t/>
  </si>
  <si>
    <t>Uganda</t>
  </si>
  <si>
    <t>DUS 2491:2021, Mild steel wire for general engineering purposes — Specification, First Edition</t>
  </si>
  <si>
    <t>This Draft Uganda Standard specifies the requirements for mild steel wire, of round and other cross-sectional shapes, between 0.122 mm and 13.2 mm diameter or equivalent cross-sectional area. Three conditions of supply and five conditions of finish are specified.</t>
  </si>
  <si>
    <t>721790 - Wire of iron or non-alloy steel, in coils, plated or coated (excl. plated or coated with base metals, and bars and rods); 77.140.65 - Steel wire, wire ropes and link chains</t>
  </si>
  <si>
    <t>Consumer information, labelling (TBT); Prevention of deceptive practices and consumer protection (TBT); Protection of human health or safety (TBT); Quality requirements (TBT)</t>
  </si>
  <si>
    <t>Regular notification</t>
  </si>
  <si>
    <t>Brazil</t>
  </si>
  <si>
    <t>Prevention of deceptive practices and consumer protection (TBT); Protection of the environment (TBT)</t>
  </si>
  <si>
    <t>Updating References to Standards Related to the Commission's Equipment Authorization Program</t>
  </si>
  <si>
    <t>Proposed rule - In this document, the Federal Communications Commission (Commission) proposes targeted updates to its rules to incorporate new and updated standards that are integral to the testing of equipment and accreditation of laboratories that test RF devices.</t>
  </si>
  <si>
    <t>31.020 - Electronic components in general; 19.020 - Test conditions and procedures in general; 33.060 - Radiocommunications; 03.120 - Quality; 19.080 - Electrical and electronic testing</t>
  </si>
  <si>
    <t>Prevention of deceptive practices and consumer protection (TBT); Quality requirements (TBT)</t>
  </si>
  <si>
    <t>Canada</t>
  </si>
  <si>
    <t>Protection of the environment (TBT)</t>
  </si>
  <si>
    <t>Malawi</t>
  </si>
  <si>
    <t>DMS 366:2021, Honey ─ Specification</t>
  </si>
  <si>
    <t>This draft Malawi standard applies to all honeys produced by honey bees and covers all styles of honey presentations, which are processed and ultimately intended for direct consumption.It also applies to honey used as an ingredient in other foods and honey, which is packed for sale in bulk containers, which may be repacked into retail packs.</t>
  </si>
  <si>
    <t>04 - DAIRY PRODUCE; BIRDS' EGGS; NATURAL HONEY; EDIBLE PRODUCTS OF ANIMAL ORIGIN, NOT ELSEWHERE SPECIFIED OR INCLUDED; 67 - FOOD TECHNOLOGY</t>
  </si>
  <si>
    <t>Food standards</t>
  </si>
  <si>
    <t>DMS 31:2020, Bread – Specification</t>
  </si>
  <si>
    <t>This draft proposal prescribes the requirements and methods of sampling and analysis of bread intended for human consumption</t>
  </si>
  <si>
    <t>1905 - Bread, pastry, cakes, biscuits and other bakers' wares, whether or not containing cocoa; communion wafers, empty cachets of a kind suitable for pharmaceutical use, sealing wafers, rice paper and similar products; 67.060 - Cereals, pulses and derived products</t>
  </si>
  <si>
    <t>DMS 1275:2022, Groundnut flour – Specification</t>
  </si>
  <si>
    <t>This draft standard specifies the requirements, sampling and test methods for groundnut flour from the varieties of Arachis hypogaea L intended for human consumption</t>
  </si>
  <si>
    <t>1106 - Flour, meal and powder of peas, beans, lentils and other dried leguminous vegetables of heading 0713, of sago and manioc, arrowroot and salep, Jerusalem artichoke, sweet potatoes and similar roots and tubers with high starch or inulin content of heading 0714, produce of chapter 8 "Edible fruit and nuts; peel of citrus fruits or melons"; 67 - FOOD TECHNOLOGY</t>
  </si>
  <si>
    <t>DMS 30:2021, Fortified wheat flour ─ Specification</t>
  </si>
  <si>
    <t>This draft proposal specifies the requirements and methods of sampling and analysis for fortified wheat flour prepared from common wheat (Triticum aestivum L.), club wheat (Triticum compactum Host.) or a mixture thereof intended for human consumption.</t>
  </si>
  <si>
    <t>1101 - Wheat or meslin flour; 67.060 - Cereals, pulses and derived products</t>
  </si>
  <si>
    <t>DMS 1761:2021, Roasted macadamia kernels – Specification</t>
  </si>
  <si>
    <t>This draft standard specifies the requirements, methods of sampling and testing for roasted macadamia of varieties (cultivars) grown from Macadamia integrifolia, Macadamia tetraphylla and Macadamia ternifolia, and their hybrids intended for human consumption.</t>
  </si>
  <si>
    <t>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67 - FOOD TECHNOLOGY</t>
  </si>
  <si>
    <t>DMS 1693:2020, Roasted groundnuts (peanut) kernel – Specification</t>
  </si>
  <si>
    <t>This draft Malawi standard prescribes the requirements and the methods of sampling and test for roasted groundnut (peanut) kernels intended for human consumption.</t>
  </si>
  <si>
    <t>1202 - Ground-nuts, whether or not shelled or broken (excl. roasted or otherwise cooked); 67 - FOOD TECHNOLOGY</t>
  </si>
  <si>
    <t>DMS 374-1:2021, Plastics piping systems — Polyethylene (PE) pipes and fittings for water supply — Part 1: General</t>
  </si>
  <si>
    <t>This document specifies the general aspects of polyethylene (PE) compounds for the manufacture of pressure pipes and fittings (mains and service pipes) for buried or above ground applications</t>
  </si>
  <si>
    <t>39 - PLASTICS AND ARTICLES THEREOF; 93 - CIVIL ENGINEERING</t>
  </si>
  <si>
    <t>Consumer information, labelling (TBT); Quality requirements (TBT)</t>
  </si>
  <si>
    <t>European Union</t>
  </si>
  <si>
    <t>Draft Commission Implementing Regulation implementing Regulation (EC) No 595/2009 of the European Parliament and of the Council as regards the performance of heavy-duty trailers with regard to their influence on the CO2 emissions, fuel consumption, energy consumption and zero emission range of motor vehicles and amending Implementing Regulation (EU) 2020/683</t>
  </si>
  <si>
    <t>Commission implementing act serves to enable manufacturers to certify their heavy goods trailers with a technically permissible maximum mass exceeding 8 000 kg by means of a simulation tool, which determines the influence of trailers on the CO2 emissions towing truck. The certification and simulation are based on the principles laid down in Regulation (EU) 2017/2400 for motor vehicles and thereby extends the use of VECTO tool to trailers of categories O3 and O4</t>
  </si>
  <si>
    <t>43.080 - Commercial vehicles; 13.040.50 - Transport exhaust emissions</t>
  </si>
  <si>
    <t>Bahrain, Kingdom of</t>
  </si>
  <si>
    <t>Labeling of Prepackaged Food Stuffs</t>
  </si>
  <si>
    <t>This GSO standard is concerned with the labelling of all prepackaged foods and to requirements relating to the presentation thereof.</t>
  </si>
  <si>
    <t>67.040 - Food products in general</t>
  </si>
  <si>
    <t>Consumer information, labelling (TBT); Protection of human health or safety (TBT)</t>
  </si>
  <si>
    <t>Labelling</t>
  </si>
  <si>
    <t>Yemen</t>
  </si>
  <si>
    <t>Qatar</t>
  </si>
  <si>
    <t>Ecuador</t>
  </si>
  <si>
    <t>PROYECTO DE REFORMA A LA NORMATIVA TÉCNICA SANITARIA QUE ESTABLECE LOS CRITERIOS Y REQUISITOS PARA DEMOSTRAR BIOEQUIVALENCIA Y BIODISPONIBILIDAD, EN LOS MEDICAMENTOS DE USO Y CONSUMO HUMANO, RESOLUCIÓN ARCSA-DE-015-2018-JCGO</t>
  </si>
  <si>
    <t>_x000D_
La presente normativa es el proyecto de Reforma a la Normativa Técnica Sanitaria que establece los criterios y requisitos para demostrar bioequivalencia y biodisponibilidad, en los medicamentos de uso y consumo humano, Resolución ARCSA-DE-015-2018-JCGO.</t>
  </si>
  <si>
    <t>Consumer information, labelling (TBT); Prevention of deceptive practices and consumer protection (TBT); Protection of human health or safety (TBT)</t>
  </si>
  <si>
    <t>Korea, Republic of</t>
  </si>
  <si>
    <t>Proposed Revision of the "Enforcement Rule of the Act on the Promotion of the Conversion into Environment-Friendly Industrial Structure"</t>
  </si>
  <si>
    <t>The proposed amendment is to: Remanufactured product shall be labeled clearly “Remanufactured Product” on the surface and the container or the outer packaging of the product.</t>
  </si>
  <si>
    <t>Consumer information, labelling (TBT)</t>
  </si>
  <si>
    <t>DMS 1236: 2022, Textured soya protein products – Specification</t>
  </si>
  <si>
    <t>This draft Malawi standard specifies requirements and methods of sampling and test for textured soya protein products intended for human consumption</t>
  </si>
  <si>
    <t>1208 - Flours and meals of oil seeds or oleaginous fruits (excl. mustard); 67 - FOOD TECHNOLOGY</t>
  </si>
  <si>
    <t>DMS 299:2021, Baking powder – Specification</t>
  </si>
  <si>
    <t>This draft proposal prescribes the requirements and the methods of sampling and testing for baking powder.</t>
  </si>
  <si>
    <t>2102 - Yeasts, active or inactive; other dead single-cell micro-organisms, prepared baking powders (excl. single-cell micro-organisms packaged as medicaments); 67.040 - Food products in general</t>
  </si>
  <si>
    <t>Philippines</t>
  </si>
  <si>
    <t>Protection of human health or safety (TBT); Reducing trade barriers and facilitating trade (TBT)</t>
  </si>
  <si>
    <t>DMS 769:2021, Meat burgers - Specification</t>
  </si>
  <si>
    <t>This draft Malawi standard prescribes the requirements and method of sampling for meat burgers made from comminuted meat (beef, lamb and mutton, poultry, pork).</t>
  </si>
  <si>
    <t>02 - MEAT AND EDIBLE MEAT OFFAL; 67 - FOOD TECHNOLOGY</t>
  </si>
  <si>
    <t>Consumer information, labelling (TBT); Prevention of deceptive practices and consumer protection (TBT); Protection of human health or safety (TBT); Quality requirements (TBT); Reducing trade barriers and facilitating trade (TBT)</t>
  </si>
  <si>
    <t>United Arab Emirates</t>
  </si>
  <si>
    <t>DMS 1765:2021, Cassava wheat composite flour – Specification</t>
  </si>
  <si>
    <t>This draft proposal specifies requirements, the methods of sampling and test for cassava-wheat composite flour. It does not apply to other composite flours from non-wheat sources which may be used in different products.</t>
  </si>
  <si>
    <t>11 - PRODUCTS OF THE MILLING INDUSTRY; MALT; STARCHES; INULIN; WHEAT GLUTEN; 67 - FOOD TECHNOLOGY</t>
  </si>
  <si>
    <t>Draft FDA Circular No.__: Guidelines on the Issuance of License to Operate for Drug Establishments Engaged in E-Pharmacy</t>
  </si>
  <si>
    <t>This Circular aims to set guidelines on the License to Operate (LTO) application of drug establishments engaged in online pharmacy (E-Pharmacy) thereby ensuring the safety, health and welfare protection of the public.These guidelines shall cover the licensing of establishments, including drug outlets, RONPD, and other entities that will engage in online retailing of over-the-counter or non-prescription drug products as additional activity or as pure E-Pharmacy. It shall not cover prescription drug products.</t>
  </si>
  <si>
    <t>11.120 - Pharmaceutics</t>
  </si>
  <si>
    <t>DMS 244:2022, Soybeans – Specification</t>
  </si>
  <si>
    <t>This draft Malawi standard specifies the requirements and methods of sampling and test for dry whole soybeans (Glycine max (L.) Merr.) intended for human consumption</t>
  </si>
  <si>
    <t>1201 - Soya beans, whether or not broken; 67 - FOOD TECHNOLOGY</t>
  </si>
  <si>
    <t>DMS 478:2022, Soybean flour – Specification</t>
  </si>
  <si>
    <t>This draft standard specifies the requirements, sampling and test methods for soybean flour obtained from soybean (Glycine max (L.) Merr) intended for human consumption.</t>
  </si>
  <si>
    <t>120810 - Soya bean flour and meal; 67 - FOOD TECHNOLOGY</t>
  </si>
  <si>
    <t>Saudi Arabia, Kingdom of</t>
  </si>
  <si>
    <t>DMS 1728:2021,Ceramic tiles — Definitions, classifications, characteristics and marking</t>
  </si>
  <si>
    <t>This Draft Malawi Standard defines terms and establishes classifications, characteristics and marking requirements for ceramic tiles of the best commercial quality (first quality). This document is not applicable to tiles made by other than normal processes of extrusion or dry pressing. It is not applicable to decorative accessories or trim such as edges, corners, skirting, capping, coves, beads, steps, curved tiles and other accessory pieces or mosaics (i.e., any piece that can fit into a square, the side of which is less than 7 cm).</t>
  </si>
  <si>
    <t>690710 - Unglazed ceramic tiles, cubes and similar articles, for mosaics, whether or not square or rectangular, the largest surface area of which is capable of being enclosed in a square of side of &lt; 7 cm, whether or not on a backing; 01.040 - Vocabularies</t>
  </si>
  <si>
    <t>National security requirements (TBT); Consumer information, labelling (TBT); Quality requirements (TBT)</t>
  </si>
  <si>
    <t>Kuwait, the State of</t>
  </si>
  <si>
    <t>DMS 374-3:2021, Plastics piping systems — Polyethylene (PE) pipes and fittings for water supply — Part 3: Fittings</t>
  </si>
  <si>
    <t>This document specifies the fittings made from polyethylene (PE) for buried or above ground applications, intended for the conveyance of water for human consumption, raw water prior to treatment, drainage and sewerage under pressure, vacuum sewer systems, and water for  other purposes.</t>
  </si>
  <si>
    <t>DMS 559:2022, Soy protein products– Specification</t>
  </si>
  <si>
    <t>This draft standard specifies requirements and methods of sampling and test for soya protein products intended for human consumption.</t>
  </si>
  <si>
    <t>120799 - Oil seeds and oleaginous fruits, whether or not broken (excl. edible nuts, olives, soya beans, ground-nuts, copra, linseed, rape or colza seeds, sunflower seeds, palm nuts and kernels, cotton, castor oil, sesamum, mustard, safflower and poppy seeds); 67 - FOOD TECHNOLOGY</t>
  </si>
  <si>
    <t>DMS 1607:2020, Blended flour – Specification Part 1: Wheat and sweet potato blended flour</t>
  </si>
  <si>
    <t>This draft proposal specifies the requirements and methods of sampling and test for wheat and sweet potato blended flours prepared from grains of common wheat (Triticum aestivum L.) and sweetpotato (Ipomea batatas) chips or a mixture of their flours thereof intended for human consumption</t>
  </si>
  <si>
    <t>1101 - Wheat or meslin flour; 67.080.20 - Vegetables and derived products</t>
  </si>
  <si>
    <t>Egypt</t>
  </si>
  <si>
    <t>Ministerial Decree No. 524/2021 (2 pages, in Arabic) mandating the Egyptian Standard ES 6576 "Anaesthetic and respiratory equipment — Breathing sets and connectors“</t>
  </si>
  <si>
    <t>Ministerial Decree No. 524 /2021 gives the producers and importers a six-month transitional period to abide by the Egyptian standard ES 6576/2021 which  specifies basic requirements for breathing sets and breathing tubes intended to be used with anaesthetic breathing systems, ventilator breathing systems, humidifiers or nebulizers. It applies to breathing sets and breathing tubes and patient end adaptors supplied already assembled and to those supplied as components and assembled in accordance with the manufacturer’s instructions.This Standard is applicable to breathing sets which include special components (e.g. water traps) between the patient end and machine end which are supplied already assembled.This Standard is not applicable to breathing sets and breathing tubes for special purposesWorth mentioning is that this standard adopts the technical content of ISO 5367:2014.</t>
  </si>
  <si>
    <t>11.040.10 - Anaesthetic, respiratory and reanimation equipment</t>
  </si>
  <si>
    <t>Other (TBT)</t>
  </si>
  <si>
    <t>Uruguay</t>
  </si>
  <si>
    <t>Decreto N° 135/021 del Poder Ejecutivo - Reglamento de Calidad del Aire</t>
  </si>
  <si>
    <t>El presente reglamento tiene por objetivo la protección del ambiente a través de la prevención de la contaminación del aire, mediante el establecimiento de objetivos de calidad de aire para disminuir los_x000D_
riesgos para la salud humana y los ecosistemas, y la fijación de límites máximos de emisión, tanto para fuentes fijas como móviles.El artículo 42 establece una prohibición de la importación de vehículos automotores que no cumplan o no se encuentren homologados respecto del cumplimiento de los estándares de emisión de fuentes móviles que se establecen en este reglamento, a partir del plazo de 2 años contados a partir de la fecha de publicación del Decreto. Asimismo, en el mismo plazo, se prohíbe la comercialización de vehículos automotores cero km que no cumplan con las mismas condiciones.</t>
  </si>
  <si>
    <t>Protection of human health or safety (TBT); Protection of the environment (TBT)</t>
  </si>
  <si>
    <t>Decreto Nº 432/2021 - Fijación como Requisito de Importación, la Obligatoriedad de Homologación de Características Técnicas de Vehículos Automotores de Transporte de PBT Mayor a 3.500 Kg</t>
  </si>
  <si>
    <t>Se establece la obligación de homologar previo a su importación, las características técnicas de todos los vehículos de transporte de PBT mayor a 3.500 kg.</t>
  </si>
  <si>
    <t>DMS 374-2:2021, Plastics piping systems — Polyethylene (PE) pipes and fittings for water supply — Part 2: Pipes</t>
  </si>
  <si>
    <t>This document specifies the pipes made from polyethylene (PE) for buried or above ground applications, intended for the conveyance of: water for human consumption; raw water prior to treatment; drainage and sewerage under pressure; vacuum sewer systems; and water for other purposes.</t>
  </si>
  <si>
    <t>DMS 228:2021, Raw macadamia kernels – Specification</t>
  </si>
  <si>
    <t>This draft Malawi standard specifies requirements and methods of sampling and test for raw macadamia kernels of varieties grown from Macadamia integrifolia, Macadamia tetraphylla, Macadamia ternifolia and their hybrids, intended for human consumption.</t>
  </si>
  <si>
    <t>120710 - Palm nuts and kernels, whether or not broken; 67 - FOOD TECHNOLOGY</t>
  </si>
  <si>
    <t>India</t>
  </si>
  <si>
    <t>Amendment to Notification on Mandatory Testing and Certification of Telecommunication Systems (MTCTE) – Phase III &amp; IV</t>
  </si>
  <si>
    <t xml:space="preserve">Testing and Certification requirements under MTCTE scheme were notified through Indian Telegraph (Amendment) Rules, 2017 [WTO TBT Notification G/TBT/IND66]. MTCTE Scheme is being launched in a phased manner and telecom products are gradually being brought under MTCTE regime. This is an amendment to the notification issued for MTCTE Phase III &amp; IV published vide G/TBT/N/IND/218 on 15 November 2021. </t>
  </si>
  <si>
    <t>8525 - Transmission apparatus for radio-broadcasting or television, whether or not incorporating reception apparatus or sound recording or reproducing apparatus; television cameras, digital cameras and video camera recorders; 8517 - Telephone sets, incl. telephones for cellular networks or for other wireless networks; other apparatus for the transmission or reception of voice, images or other data, incl. apparatus for communication in a wired or wireless network [such as a local or wide area network]; parts thereof (excl. than transmission or reception apparatus of heading 8443, 8525, 8527 or 8528)</t>
  </si>
  <si>
    <t>Protection of human health or safety (TBT); Quality requirements (TBT)</t>
  </si>
  <si>
    <t>Chile</t>
  </si>
  <si>
    <t>Aprueba anteproyecto de decreto supremo que establece metas de recolección y valorización y otras obligaciones asociadas de pilas y aparatos eléctricos y electrónicos (P+AEE) </t>
  </si>
  <si>
    <t>El presente documento, que se encuentra en proceso de consulta ciudadana a nivel nacional, tiene por objeto establecer metas de recolección y valorización y otras obligaciones asociadas a los productos prioritarios pilas y aparatos eléctricos y electrónicos, a fin de prevenir la generación de tales residuos y fomentar su reutilización o valorización.Dicho instrumento aplicará a las pilas y aparatos eléctricos y electrónicos (P+AEEs) que se introduzcan en el mercado, especificando excepciones. Con el objeto de regular las obligaciones se establecen las siguientes categorías:Aparatos Grandes: aquellos AEEs con una dimensión exterior superior a 50 centímetros.Aparatos Pequeños: aquellos AEEs no contenidos en la categoría Aparatos Grandes.Pilas Grandes: aquellas pilas con un peso mayor a 5 kilogramos.Pilas Pequeñas: aquellas pilas no contenidas en la categoría Pilas Grandes.También se especifican subcategorías, con el objeto de regular las obligaciones se establecen las siguientes subcategorías de la categoría Aparatos Grandes:Aparatos de Intercambio de Temperatura.Otros Aparatos Grandes.Paneles Fotovoltaicos.La REP será aplicable a aquellos que introduzcan pilas y AEEs en el mercado nacional, que se encuentren dentro del ámbito de aplicación. Sin perjuicio de lo anterior, no estarán sujetos a las metas de recolección y valorización los productos pertenecientes a la categoría Pilas Grandes y a la subcategoría Paneles Fotovoltaicos.Se podrán apreciar las obligaciones para los productores y las formas en las que podrán responsabilizarse de sus productos, a través de sistemas de gestión colectivos e individuales, y todo lo que en términos de reporte implica, incorporando inclusive una fórmula para calcular la garantía, con el fin de asegurar el cumplimiento de las metas y obligaciones asociadas.Se proponen metas de recolección y valorización de residuos de pilas y AEEs, que los productores de dichos “productos”, estarán obligados a cumplir, a través de un sistema de gestión, con las metas de recolección y valorización de residuos, respecto del total de pilas y AEEs introducidos por ellos en el mercado nacional.Las obligaciones asociadas para los productores están descritas también en el anteproyecto, especificando el rol y las responsabilidades de los comercializadores de pilas y de los productores. La obligación de proveer el servicio de retiro desde los comercializadores, el diseño, cobertura y operación de instalaciones de recepción y almacenamiento, la de recolección domiciliaria de los residuos en cuestión, aquella de informar, es decir que los sistemas de gestión deberán entregar información sobre la tarifa correspondiente al costo de gestión de residuos a los distribuidores, comercializadores, gestores y consumidores. También este título incorpora la especificación del rol y responsabilidad que corresponde a los gestores, incluyendo exigencias técnicas para el manejo de los residuos.Finalmente, este título incluye el rol y responsabilidad que corresponde a los consumidores industriales y además se refiere a las limitaciones en la presencia de sustancias peligrosas en los productos.Los títulos finales se refieren a las obligaciones y opciones que incluyen en la logística inversa de estos residuos, a otros actores, entre los cuales se encuentran los Recicladores de Base, las municipalidades y los consumidores.</t>
  </si>
  <si>
    <t>Oman</t>
  </si>
  <si>
    <t>Protection of human health or safety (TBT)</t>
  </si>
  <si>
    <t>DMS 374-5:2021, Plastics piping systems — Polyethylene (PE) pipes and fittings for water supply — Part 5: Fitness for purpose of the system</t>
  </si>
  <si>
    <t>This document specifies the characteristics of the fitness for purpose of pipes and/or fittings assemblies made from polyethylene (PE) for buried or above ground applications, intended for the conveyance of water for human consumption, raw water prior to treatment, drainage and sewerage under pressure, vacuum sewer systems, and water for other purposes</t>
  </si>
  <si>
    <t>DMS 213:2022, Groundnuts – Specification</t>
  </si>
  <si>
    <t>This standard applies to groundnuts (also known as peanuts) either in the pod or in the form of kernels, obtained from varieties of the species Arachis hypogaea L, intended for processing or for direct human consumption.</t>
  </si>
  <si>
    <t>1202 - Ground-nuts, whether or not shelled or broken (excl. roasted or otherwise cooked); 67.060 - Cereals, pulses and derived products</t>
  </si>
  <si>
    <t>United Kingdom</t>
  </si>
  <si>
    <t>Draft statutory instrument on the Restriction of the Use of Certain Hazardous Substances in Electrical and Electronic Equipment (Amendment) Regulations 2022</t>
  </si>
  <si>
    <t>These measures will amend the Restriction of the Use of Certain Hazardous Substances in Electrical and Electronic Equipment Regulations 2012 ("the RoHS Regulations") as they apply in England and Wales and Scotland. Regulation 2 will grant new specific and temporary exemptions which will be added as entries 97 to 99 of Table 1 in Schedule A2 of the RoHS Regulations. The exemptions apply to: (1) Bis(2-ethylhexyl) phthalate (DEHP) in ion-selective electrodes applied in point of care analysis of ionic substances present in human body fluids and/or in dialysate fluids. This exemption will expire on 21 July 2028.(2) Bis(2-ethylhexyl) phthalate (DEHP) in plastic components in MRI detector coils. This exemption will expire on 1 January 2024.(3) Bis(2-ethylhexyl) phthalate (DEHP), butyl benzyl phthalate (BBP), dibutyl phthalate (DBP) and diisobutyl phthalate (DIBP) in spare parts recovered from and used for the repair or refurbishment of medical devices, including in vitro diagnostic medical devices, and their accessories, provided that the reuse takes place in auditable closed-loop business-to-business return systems and that each reuse of parts is notified to the customer. This exemption will expire on 21 July 2028.These regulations will also make minor incidental amendments to Schedule A2 of the RoHS Regulations to clarify the descriptions of the tables containing the exemptions.</t>
  </si>
  <si>
    <t>31.020 - Electronic components in general</t>
  </si>
  <si>
    <t>Chinese Taipei</t>
  </si>
  <si>
    <t>Russian Federation</t>
  </si>
  <si>
    <t>The Order of the Rosstandard dated as of 28 January 2022 № 41-st amending the Order dated as of 11 January 2022 № 1-st that introduced the National Standard of the Russian Federation GOST R 56836-2016 "Conformity Assessment. Rules of Cement Certification".</t>
  </si>
  <si>
    <t>The Order of the Rosstandard amends paragraph 8.2 of the GOST R 56836-2016 "Conformity Assessment. Rules of Cement Certification" suspending additional inspection control of certified cement imported from non-EAEU countries.</t>
  </si>
  <si>
    <t>2523 - Cement, incl. cement clinkers, whether or not coloured; 91.100.10 - Cement. Gypsum. Lime. Mortar</t>
  </si>
  <si>
    <t>Protection of human health or safety (TBT); Quality requirements (TBT); Reducing trade barriers and facilitating trade (TBT)</t>
  </si>
  <si>
    <t>DUS DARS 463:2022, Pearl millet grains — Specification, First Edition</t>
  </si>
  <si>
    <t>This Draft Uganda Standard specifies the requirements, methods of sampling and test for whole and decorticated pearl millet of the species Pennisetum glaucum (L.) R.Br. intended for food consumption. This standard also specifies grading requirements for pearl millet grains. It does not apply to processed pearl millet.</t>
  </si>
  <si>
    <t>10082 - - Millet :; 67.060 - Cereals, pulses and derived products</t>
  </si>
  <si>
    <t>Consumer information, labelling (TBT); Prevention of deceptive practices and consumer protection (TBT); Protection of human health or safety (TBT); Protection of the environment (TBT); Quality requirements (TBT); Reducing trade barriers and facilitating trade (TBT)</t>
  </si>
  <si>
    <t>Normative Instruction number 119, 23 February 2022</t>
  </si>
  <si>
    <t>This resolution contains provisions on technical attributes of medical devices selected for economic monitoring by Anvisa.</t>
  </si>
  <si>
    <t>3006 - Pharmaceutical preparations and products of subheadings 3006.10.10 to 3006.60.90; 11.120 - Pharmaceutics</t>
  </si>
  <si>
    <t>DUS DARS 466:2022, Milled maize (corn) products — Specification, First Edition</t>
  </si>
  <si>
    <t>This Draft Uganda Standard specifies requirements, sampling and test methods for whole maize meal, granulated maize meal, sifted maize meal, maize grits and maize flour from the grains of common maize ( Zea mays L.) intended for human consumption. This standard does not apply to fortified milled maize (corn) products and maize grits intended for brewing, manufacturing of starch and any other industrial use.</t>
  </si>
  <si>
    <t>110220 - Maize "corn" flour; 67.060 - Cereals, pulses and derived products</t>
  </si>
  <si>
    <t>Regulation on the storage &amp; Transportation of Biological products</t>
  </si>
  <si>
    <t>Pursuant to the amendment (July 16, Ordinance of the Prime Minister No. 1717) of The Rules on the Manufacturing and Sales management of biological products, etc, the regulation concerned is to determine the matters delegated in accordance with the Prime Minister Ordinance in relation to the procedures and methods required for storage and transportation, etc. of biological products, etc</t>
  </si>
  <si>
    <t>30 - PHARMACEUTICAL PRODUCTS; 11.120 - Pharmaceutics</t>
  </si>
  <si>
    <t>DUS DARS 462:2022, Sorghum grains — Specification, First Edition</t>
  </si>
  <si>
    <t>This Draft Uganda Standard specifies requirements, methods of sampling and test for sorghum grains (whole or decorticated) of varieties (cultivars) grown from Sorghum bicolor (L.) Moench intended for human food. This standard does not apply to processed sorghum.</t>
  </si>
  <si>
    <t>1007 - Grain sorghum; 67.060 - Cereals, pulses and derived products</t>
  </si>
  <si>
    <t>Australia</t>
  </si>
  <si>
    <t>Domestic organic regulation framework: Consultation regulation impact statement</t>
  </si>
  <si>
    <t>The Australian Commonwealth Department of Agriculture, Water and the Environment (DAWE) is undertaking a public consultation process on potential improvements to Australia's domestic organic regulatory framework. As part of this process, DAWE has released a Consultation Regulation Impact Statement (RIS) available at https://haveyoursay.awe.gov.au/organics. The RIS examines possible policy problems with the current system, as well as potential regulatory and non-regulatory options for reform.One of the regulatory options identified in the document is the introduction of a mandatory domestic organics standard which would apply to products sold as organic in Australia, including imports.The exact nature of regulation as it applies to imports would be advised at a later date, pending consultation outcomes and further consideration by the Australian government.</t>
  </si>
  <si>
    <t>Consumer information, labelling (TBT); Prevention of deceptive practices and consumer protection (TBT)</t>
  </si>
  <si>
    <t>Resolution number 608, 25 February 2022</t>
  </si>
  <si>
    <t>This resolution contains provisions on the compassionate use of medical devices.</t>
  </si>
  <si>
    <t>Draft Commission Delegated Regulation amending Regulation (EU) 2019/2144 of the European Parliament and of the Council to take into account technical progress and regulatory developments concerning amendments to Vehicle Regulations adopted in the context of the United Nations Economic Commission for Europe</t>
  </si>
  <si>
    <t>Annex I to Regulation (EU) 2019/2144 contains the list of the UN Regulations that apply on mandatory basis for the purpose ofEU typeapproval. Annex II to that Regulation contains thelistofregulatoryactslayingdownthespecifictechnicalrequirementswithwhich vehicles, systems, components and separate technical units have to comply.The references to the regulatory actslisted in these Annexes need to be amended to take into account the latestregulatorydevelopmentsi.e.theRegulationsadoptedatEUandUNECElevel following the publication of Regulation (EU) 2019/214.</t>
  </si>
  <si>
    <t>43.020 - Road vehicles in general</t>
  </si>
  <si>
    <t>TRAILER - GENERAL REQUIREMENTS</t>
  </si>
  <si>
    <t>1.1 This standard is concerned with general requirements for trailers and semi-trailers ensuring high levels of safety, Environmental protection, energy efficiency and antitheft performance for detailed requirements refer to SAUDI STANDARDS METROLOGY QUALITY  ORGANIZATION (SASO) Technical Regulations on the subject concerned.1.2 SASO technical regulation related to vehicles will be formulated based on UNITED NATIONS ECONOMIC COMMISSION FOR EUROPE UN/ECE regulation in the case of vehicles manufactured in compliance with FEDERAL MOTOR VEHICLE SAFETY  STANDARDS FMVSS regulations, will be accepted as an alternative.1.3 The provisions of this standard apply to all trailers and semi-trailers industry designed for roadcirculation.1.4  This standard does not cover the armed services trailers.</t>
  </si>
  <si>
    <t>43.080.10 - Trucks and trailers</t>
  </si>
  <si>
    <t>Reducing trade barriers and facilitating trade (TBT); Cost saving and productivity enhancement (TBT)</t>
  </si>
  <si>
    <t>Energy Conservation Program: Energy Conservation Standards for Variable Refrigerant Flow Multi-Split Air Conditioners and Heat Pumps</t>
  </si>
  <si>
    <t>Resolution number 606, 23 February 2022</t>
  </si>
  <si>
    <t>This resolution defines the extraordinary and temporary criteria and procedures for the certification of good manufacturing practices for the purpose of market authorization and post-market authorization changes of active pharmaceutical ingredient, medicine and health products due to the international public health emergency of the new Coronavirus.The Foreign Regulatory Authorities, for the purposes of the actions described in the caput, are those members of: I - PIC/S (Pharmaceutical Inspection Cooperation Scheme/Scheme for Cooperation in Pharmaceutical Inspection) for certifications related to medicines and pharmaceutical ingredients;II - MDSAP (Medical Device Single Audit Program) for certifications related to medical devices; or III - Programme to rationalize international GMP inspections of active pharmaceutical ingredients/active substance manufacturers for certifications related to pharmaceutical ingredients. </t>
  </si>
  <si>
    <t>DUS DARS 464:2022, Milled rice — Specification, First Edition</t>
  </si>
  <si>
    <t>This Draft Uganda Standard specifies the requirements and methods of sampling and test for milled rice of the varieties grown from Oryza spp. intended for human consumption.</t>
  </si>
  <si>
    <t>100630 - Semi-milled or wholly milled rice, whether or not polished or glazed; 67.060 - Cereals, pulses and derived products</t>
  </si>
  <si>
    <t>DUS DARS 858:2022, Rough (paddy) rice — Specification, First Edition</t>
  </si>
  <si>
    <t>This Draft Uganda Standard specifies the requirements and methods of sampling and test for rough (paddy) rice of the varieties grown from Oryza spp intended for human consumption.</t>
  </si>
  <si>
    <t>100610 - Rice in the husk, "paddy" or rough; 67.060 - Cereals, pulses and derived products</t>
  </si>
  <si>
    <t>Singapore</t>
  </si>
  <si>
    <t>Draft Food (Amendment No. X) Regulations 2022</t>
  </si>
  <si>
    <t>SFA proposes to delete the standards of identity for food products in Regulations 39 to 260 of the Food Regulations, except where these continue to be needed for food safety reasons, or to support policies with an impact on public health. The deletion of these standards of identity will be carried out in two Phases:Phase 1 (tentatively targeted for fourth quarter of 2022)Phase 2 (tentatively targeted for 2023)This notification concerns the deletion of the following Phase 1 standards of identity:Regulations to be deleted43 Protein-increased flour44 Corn flour45 Rice flour46 Tapioca flour50 Fruit bread51 Rye bread52 Milk bread70 Meat paste or pate76 Fish paste77 Fish cakes and fish balls80 Coconut oil81 Corn oil82 Cottonseed oil83 Groundnut oil84 Olive oil85 Safflower oil86 Sesame oil87 Soya bean oil88 Sunflower seed oil108 Whey214 Aniseed (Jintan manis)215 Caraway seed (Jintan)216 Greater Cardamon (Kepulaga Besar) or Lesser Cardamon (Kepulaga Kecil)217 Celery seed (Biji Seladeri)218 Chilli219 Cinnamon (Kayu Manis)220 Cloves (Bunga Cengkih)221 Coriander (Ketumbar)222 Cumin seed (Jintan Putih)223 Black Cumin (Jintan Hitam)224 Dill seed (Adas Manis)225 Fennel fruit or seeds (Adas Pedas)226 Fenugreek (Halba)227 Ginger228 Mace (Jaitree) (Bunga Pala)229 Mustard seed (Biji Sawi)230 Prepared mustard231 Nutmeg (Buah Pala)232 Black pepper or pepper corn233 White pepper234 Star anise (Bunga Pekak)235 Tumeric (Kunyit)236 Curry powder237 Almond essence238 Ginger essence239 Lemon essence240 Lemon oil241 Orange essence242 Peppermint essence243 Rose essence244 Vanilla extract245 Flavouring essences246 Monosodium glutamate249 Low-calorie food255 Agar257 Edible gelatin258 Fish crackers259 Prawn crackers260 Rice</t>
  </si>
  <si>
    <t>Reducing trade barriers and facilitating trade (TBT); Other (TBT)</t>
  </si>
  <si>
    <t>DUS DARS 461: 2022, Maize grains (Corn) — Specification, First Edition</t>
  </si>
  <si>
    <t>This Draft Uganda Standard specifies the requirements and methods of sampling and test for maize grains (corn) of varieties grown from common maize grains, Zea mays indentata L., and/or Zea mays indurata L., or their hybrids intended for human consumption.</t>
  </si>
  <si>
    <t>1005 - Maize or corn; 67.060 - Cereals, pulses and derived products</t>
  </si>
  <si>
    <t>Japan</t>
  </si>
  <si>
    <t>a) Overview of the amendments to Act on Japanese Agricultural Standards b) Japanese agricultural standards for Organic Processed Foods (Notification No. 1606 of the Ministry of Agriculture, Forestry and Fisheries of 27 October 2005)</t>
  </si>
  <si>
    <t>Organic alcoholic beverages will be included in the scope of JAS system</t>
  </si>
  <si>
    <t>67.160.10 - Alcoholic beverages</t>
  </si>
  <si>
    <t>Consumer information, labelling (TBT); Quality requirements (TBT); Reducing trade barriers and facilitating trade (TBT)</t>
  </si>
  <si>
    <t>Draft of Egyptian standard for "Child care articles - Bath tubs, stands and non-standalone bathing aids - Safety requirements and test methods"</t>
  </si>
  <si>
    <t>This draft of Egyptian standard specifies safety requirements and test methods for children’s bath tubs and stands and for non-standalone bathing aids that are designed and intended to be used only in conjunction with a children’s bath tubThis draft of Egyptian standard does not cover children’s bath tubs and stands and non-standalone bathing aids designed for children with special needs.Worth mentioning is that this draft standard is technically identical with EN 17072/2018.</t>
  </si>
  <si>
    <t>97.190 - Equipment for children</t>
  </si>
  <si>
    <t>Protection of human health or safety (TBT); Other (TBT)</t>
  </si>
  <si>
    <t>Draft of Egyptian standard for "Child care articles - Bathing aids - Safety requirements and test methods"</t>
  </si>
  <si>
    <t>This draft of Egyptian standard specifies safety requirements and test methods for standalone bathing aids intended to be used in a bath tub.This draft of Egyptian standard does not cover bathing aids designed for children with special needs. Bathing aids that are intended to be used only in conjunction with a child’s bath tub are not covered by this standard.- Worth mentioning is that this draft standard is technically identical with  EN  17022 / 2018</t>
  </si>
  <si>
    <t>MOTOR VEHICLES – DIMENSIONS AND WEIGHTS</t>
  </si>
  <si>
    <t xml:space="preserve">This standard is concerned with the maximum allowable length, width, height, gross weight and axle load for buses, trucks, trailers, semi-trailers and double trailer trucks used on roads. </t>
  </si>
  <si>
    <t>Kenya</t>
  </si>
  <si>
    <t>DEAS 797: 2022, Vitamin and mineral supplements ― Specification</t>
  </si>
  <si>
    <t>1.1 This Draft East African Standard specifies the requirements, sampling and test methods for vitamin and mineral supplements intended for use in supplementing the daily food/ diet with vitamins and/or minerals for human consumption1.2 This Draft East African standard covers vitamin and mineral supplements in concentrated forms of those nutrients singly or in combinations, marketed in forms such as capsules, tablets, powders, paste and solutions.1.3 This standard does not cover vitamin and mineral products intended for special dietary uses or medical/therapeutic purposes</t>
  </si>
  <si>
    <t>Consumer information, labelling (TBT); Prevention of deceptive practices and consumer protection (TBT); Protection of human health or safety (TBT); Quality requirements (TBT); Reducing trade barriers and facilitating trade (TBT); Cost saving and productivity enhancement (TBT)</t>
  </si>
  <si>
    <t>Burundi</t>
  </si>
  <si>
    <t>DEAS 803: 2022, Nutrition labelling― Requirements</t>
  </si>
  <si>
    <t>This Draft East African Standard specifies requirements for the nutrition labelling of pre-packaged foods. Other specific East Africa Standards may provide additional nutrition information such as the standard for labelling of foods for special dietary uses.</t>
  </si>
  <si>
    <t>67.230 - Prepackaged and prepared foods</t>
  </si>
  <si>
    <t>Food standards; Labelling; Nutrition information</t>
  </si>
  <si>
    <t>Rwanda</t>
  </si>
  <si>
    <t>Tanzania</t>
  </si>
  <si>
    <t>DEAS 805: 2022, Use of nutrition and health claims―Requirements</t>
  </si>
  <si>
    <t>1.1 This East African Standard specifies requirements for the use of nutrition and health claims in food labelling and in advertising.1.2 This East African Standard applies to all foods for which nutrition and health claims are made without prejudice to specific provisions under other standards or guidelines relating to foods for special dietary uses and foods for special medical purposes.</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</si>
  <si>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</si>
  <si>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t>DEAS 67: 2022, Raw cow milk — Specification</t>
  </si>
  <si>
    <t>This Draft East African Standard specifies requirements, sampling and test methods for raw cow milk.</t>
  </si>
  <si>
    <t>67.100.10 - Milk and processed milk products</t>
  </si>
  <si>
    <t>DEAS 770: 2022, Fortified sugar — Specification</t>
  </si>
  <si>
    <t>This Draft East African Standard specifies the requirements, sampling and test methods of for fortified light brown sugar and fortified brown sugar and fortified plantation (mill) white sugar and fortified refined white sugar intended for human consumption. This standard does not apply to sugar intended for industrial use.</t>
  </si>
  <si>
    <t>67.180.10 - Sugar and sugar products</t>
  </si>
  <si>
    <t>DEAS 798: 2022, Lipid food supplements — Specification</t>
  </si>
  <si>
    <t>1.1 This Draft East African Standard specifies the requirements, sampling and test methods for lipid food supplements used for complementing the normal diet with essential fatty acids.1.2 This draft standard covers lipid food supplements primarily providing essential fatty acids and presented in forms such as capsules, paste or liquid. The product may be taken directly or added to another food with the primary objective of increasing the energy content of the food and provide essential fatty acids.1.3 This draft standard does not cover lipid food supplements intended for special dietary uses or medical/therapeutic purposes.</t>
  </si>
  <si>
    <t>DEAS 804: 2022, Claims on Foods―General requirements</t>
  </si>
  <si>
    <t>This Draft East African Standard specifies general requirements for claims made on a food irrespective of whether or not the food is covered by an individual East African Standard.</t>
  </si>
  <si>
    <t>Draft Commission Implementing Decision determining whether a product containing 'capsicum oleoresin expeller pressed' is a biocidal product, pursuant to Article 3(3) of Regulation (EU) No 528/2012 of the European Parliament and of the Council</t>
  </si>
  <si>
    <t>This draft Commission Implementing Decision determines that a product containing ‘capsicum oleoresin expeller pressed’ and intended to be used as a repellent against cats and dogs is to be considered a biocidal product within the meaning of Article 3(1), point (a), of Regulation (EU) No 528/2012 and shall fall within product-type 19 as defined in Annex V to that Regulation.</t>
  </si>
  <si>
    <t>71.100 - Products of the chemical industry</t>
  </si>
  <si>
    <t>Draft Commission Delegated Regulation supplementing Regulation (EU) No 1308/2013 of the European Parliament and of the Council as regards marketing standards for olive oil, and repealing Commission Regulation (EEC) No 2568/91 and Commission Implementing Regulation (EU) No 29/2012</t>
  </si>
  <si>
    <t>This notified draft act includes provisions from the current EU legislation on olive oil standards (Regulation (EEC) No 2568/91 and Implementing Regulation (EU) No 29/2012), which relate to characteristics of different olive oils categories; blending, naming, labelling, packaging and storing of olive oils sold at retail level; as well as special provisions related to the place of origin and optional reserved terms, to underline specific characteristics of some olive oils.</t>
  </si>
  <si>
    <t>1509 - Olive oil and its fractions obtained from the fruit of the olive tree solely by mechanical or other physical means under conditions that do not lead to deterioration of the oil, whether or not refined, but not chemically modified; 1510 - Other oils and their fractions, obtained solely from olives, whether or not refined, but not chemically modified, incl. blends of these oils or fractions with oils or fractions of heading 1509; 67.200 - Edible oils and fats. Oilseeds</t>
  </si>
  <si>
    <t>Reducing trade barriers and facilitating trade (TBT)</t>
  </si>
  <si>
    <t>Georgia</t>
  </si>
  <si>
    <t>National Annexe (NA) for Eurocode (EN 1990:2002) - Basis of Structural Design.</t>
  </si>
  <si>
    <t>This document is the national annex to GES EN 1990:2002, developed according to items specified in the Foreword of EN 1990:2002.</t>
  </si>
  <si>
    <t>91.010.30 - Technical aspects</t>
  </si>
  <si>
    <t>Labelling; Nutrition information; Food standards</t>
  </si>
  <si>
    <t>Draft Commission Implementing Regulation laying down rules on conformity checks of marketing standards for olive oil and methods of analysis of the characteristics of olive oil</t>
  </si>
  <si>
    <t>This draft act includes provisions from the current EU legislation on olive oil standards (Regulation (EEC) No 2568/91 and Implementing Regulation (EU) No 29/2012) which relate to conformity checks carried out by EU Member States’ control authorities, collaboration on those checks, obligations of control authorities and operators as well as methods of analysis for determining the characteristics of olive oil.</t>
  </si>
  <si>
    <t>DRS 500-1: 2022, Textiles — Garments — Specification — Part 1: General requirements</t>
  </si>
  <si>
    <t>This Working Draft specifies general requirements, sampling and test methods for garments, whether made of textile, plastic-coated fabric, fur or any combination of these materials. Requirements for specific garments are specified in the relevant parts of DRS 500 This draft Standard does not apply to personal protective wear NOTE Where provisions are specified in the specific parts of DRS 500 or any other relevant Rwanda Standard, these shall supersede the requirements in this Working Draft.</t>
  </si>
  <si>
    <t>61.020 - Clothes</t>
  </si>
  <si>
    <t>1.1 This Draft East African Standard specifies the requirements, sampling and test methods for vitamin and mineral supplements intended for use in supplementing the daily food/ diet with vitamins and/or minerals for human consumption 1.2 This Draft East African standard covers vitamin and mineral supplements in concentrated forms of those nutrients singly or in combinations, marketed in forms such as capsules, tablets, powders, paste and solutions. 1.3 This standard does not cover vitamin and mineral products intended for special dietary uses or medical/therapeutic purposes</t>
  </si>
  <si>
    <t>DEAS 70: 2022, Dairy ice cream — Specification</t>
  </si>
  <si>
    <t>This Draft East African Standard specifies requirements, sampling and test methods for dairy ice cream intended for human consumption.</t>
  </si>
  <si>
    <t>17 - SUGARS AND SUGAR CONFECTIONERY; 67.180.10 - Sugar and sugar products</t>
  </si>
  <si>
    <t>DEAS 27: 2022, UHT milk — Specification</t>
  </si>
  <si>
    <t>This Draft East African Standard specifies requirements, sampling and test methods for UHT milk obtained from cow milk.</t>
  </si>
  <si>
    <t>DRS 500-3: 2022, Textiles — Garments — Specification — Part 3: Trousers and shorts</t>
  </si>
  <si>
    <t>This Working Draft specifies requirements, sampling and test methods for trousers and shorts.</t>
  </si>
  <si>
    <t>DEAS 915: 2022, Ghee — Specification</t>
  </si>
  <si>
    <t>This Draft East African Standard specifies the requirements, sampling and test methods for ghee intended for human consumption</t>
  </si>
  <si>
    <t>DEAS27: 2022, UHT milk — Specification</t>
  </si>
  <si>
    <t>DEAS 49: 2022, Milk powders and cream powder — Specification</t>
  </si>
  <si>
    <t>This Draft East African Standard specifies requirements, sampling and test methods for milk powders and cream powder intended for direct human consumption or for further processing.</t>
  </si>
  <si>
    <t>Proposed amendments to The Korean Pharmacopoeia</t>
  </si>
  <si>
    <t>The purpose of the revision is to secure pharmaceutical quality control based on achieved international harmonization of criteria/specification in Korean Pharmacopoeia, to improve some criteria/specifications and general tests to the latest scientific level with reflecting opinions from the pharmaceutical industries, ultimately, to advance criteria/specifications and circulate high quality pharmaceuticals.A. To improve test’s accuracy including accurate calibration and dissolution test (changed from fluorometry or ultraviolet-visible spectrophotometry to chromatography (High Performance Liquid Chromatography))B. To improve process on test solutions and reference solutions based on solubility. To utilize spectrometry (Infrared Spectroscopy) and chromatography instead of quantitative test</t>
  </si>
  <si>
    <t>DEAS 798: 2021, Lipid food supplements — Specification</t>
  </si>
  <si>
    <t>DEAS 69: 2022, Pasteurized milk — Specification</t>
  </si>
  <si>
    <t>This Draft East African Standard specifies requirements, sampling and test methods for pasteurized milk obtained from raw cow milk.</t>
  </si>
  <si>
    <t>DRS 310:2022, Burnt clay paving units — Specification</t>
  </si>
  <si>
    <t>This Committee Draft Rwanda Standard specifies the requirements, sampling and test methods for burnt clay paving units</t>
  </si>
  <si>
    <t>91.100.15 - Mineral materials and products</t>
  </si>
  <si>
    <t>DRS 499-1: 2022, Post-consumer polyethylene terephthalate (PET) containers — Specification — Part 1: Food grade PET recyclates, preforms and containers</t>
  </si>
  <si>
    <t>1.1 This Working Draft specifies requirements, sampling and test methods for post-consumer polyethylene terephthalate (PET) recyclates (flakes and pellets) for use in PET preforms and PET containers intended for food packaging excluding alcoholic beverages. 1.2 The standard also specifies requirements for the PET preform and container material that characterize it as safe for direct food contact.</t>
  </si>
  <si>
    <t>Recycling (ICS code(s): 13.030.50)</t>
  </si>
  <si>
    <t>13.030.50 - Recycling</t>
  </si>
  <si>
    <t>Packaging</t>
  </si>
  <si>
    <t>Gluten-free foods</t>
  </si>
  <si>
    <t>The scope of the draft technical regulation covers the following:1.1 Food for special nutritional uses that has been prepared to meet the special nutritional needs of people who are gluten intolerant;2.1 Food intended for public consumption and which, by its nature, is suitable for the use of persons who are gluten intolerant.</t>
  </si>
  <si>
    <t>DRS 374-1: 2022, Textiles — Underwear — Specification Part 1: Ladies’ Panties</t>
  </si>
  <si>
    <t>This Working Draft specifies requirements, sampling and test methods for girls’ and women’s panties also known as knickers.</t>
  </si>
  <si>
    <t>CONSULTA PÚBLICA DE PROPUESTA DE MODIFICACIÓN DEL DECRETO SUPREMO N°977/96, DEL MINISTERIO DE SALUD,REGLAMENTO SANITARIO DE LOS ALIMENTOS, TITULO XXIII DE LAS ESPECIAS, CONDIMENTOS Y SALSAS, PÁRRAFO II DE LA SAL COMESTIBLE, ARTÍCULO 439 (Public consultation on the proposed amendment to Supreme Decree No. 977/96 of the Ministry of Health, Food Health Regulations, Section XXIII on Spices, Condiments and Sauces, paragraph II on edible salt, Article 439) (1 page, in Spanish)</t>
  </si>
  <si>
    <t>The notified document concerns a proposed amendment to the Food Health Regulations, requested by companies importing Himalayan salt as this food product, in its natural form, contains levels of sodium sulphate higher than the 1.5% established in Article 439 of the Regulations. It is for this reason that the Codex Alimentarius standards developed on sodium chloride and its natural contaminants were revised to accept levels of natural contaminants, including sodium sulphate, of up to 3%.</t>
  </si>
  <si>
    <t>67.220.10 - Spices and condiments</t>
  </si>
  <si>
    <t>DRS 500-2: 2022, Textiles — Garments — Specification — Part 2: Shirts</t>
  </si>
  <si>
    <t>This Working Draft specifies requirements, sampling and test methods for shirts made from woven fabrics made of cotton, man-made fibre s/filaments and their blends.</t>
  </si>
  <si>
    <t>DRS 503: 2022, Precast concrete products — Performance requirements</t>
  </si>
  <si>
    <t>This Draft Rwanda Standard provides the common requirements, sampling and test methods for unreinforced, reinforced and prestressed precast concrete products made of compact light, normal and heavyweight concrete according to RS ISO 22965 with no appreciable amount of entrapped air other than entrained air. It may also be used to specify products for which there is no standard. Not all of the requirements (Clause 5) of this standard are relevant to all precast concrete products. If a specific product standard exists, it takes precedence over this standard. The precast concrete products dealt with in this standard are factory produced for building and civil engineering works. This document can also be applied to products manufactured in temporary plants on site if the production is protected against adverse weather conditions and controlled. It does not cover prefabricated reinforced components of lightweight aggregate concrete with open structure. The analysis and design of precast concrete products is not within the scope of this document.</t>
  </si>
  <si>
    <t>91.100.30 - Concrete and concrete products</t>
  </si>
  <si>
    <t>DRS 273: 2022, Sanitary appliances — Selection, installation and maintenance — Code of practice</t>
  </si>
  <si>
    <t>This Committee Draft Rwanda standard gives recommendations for the selection, installation and maintenance of the most commonly used sanitary appliances to be provided in new and refurbished buildings. NOTE: Sanitary appliances, include, for example, WCs, urinals, baths, showers, washbasins, sinks, bidets. This Committee Rwanda Draft Standard does not provide the detailed provisions of water supply, sanitary pipework or drainage.</t>
  </si>
  <si>
    <t>91.140.70 - Sanitary installations</t>
  </si>
  <si>
    <t>Draft Commission Delegated Regulation (EU) amending Annexes I, II, IV and V to Regulation (EU) 2018/858 of the European Parliament and of the Council as regards the technical requirements for vehicles produced in unlimited series, vehicles produced in small series, fully automated vehicles produced in small series and special purpose vehicles, and as regards software update</t>
  </si>
  <si>
    <t>This Regulation sets out the specific technical requirements for the EU type-approval of vehicles produced in small series and special purpose vehicles with respect to the systems provided in Regulation (EU) 2019/2144 and in the delegated acts and implementing acts adopted pursuant to it. It also lays down the requirements that shall apply to the whole vehicle type approval of fully automated vehicles produced in small series to allow a progressive but quick introduction of the technology in line with the application dates of Regulation (EU) 2019/2144. In addition, it introduces, as part of the conformity of production procedure, the arrangements under UN Regulation No 156 that manufacturers should put in place to ensure the conformity and security of software update. Transitional provisions are provided for the application of the requirements with regard to small series and special purpose vehicles as well as for software update.</t>
  </si>
  <si>
    <t>DRS 501: 2022, Terry toweling and terry weave articles— Specification</t>
  </si>
  <si>
    <t>This Draft Rwanda Standard specifies the requirements, sampling and test methods for woven cotton terry toweling fabrics and terry weave articles intended for domestic and institutional use.</t>
  </si>
  <si>
    <t>97.160 - Home textiles. Linen</t>
  </si>
  <si>
    <t>Consultation of RSS-236, Issue 2 (10 pages, available in English and French)</t>
  </si>
  <si>
    <t>Notice is hereby given by the Ministry of Innovation, Science and Economic Development Canada has amended the following standardRSS236, Issue 2, General Radio Service Equipment Operating in the Band 26.960 MHz to 27.410 MHz (Citizens Band) sets out the requirements for the certification of radio apparatus that is used for the General Radio Service, also known as the Citizens Band (CB), operating in the 26.960-27.410 MHz frequency band</t>
  </si>
  <si>
    <t>33.060 - Radiocommunications</t>
  </si>
  <si>
    <t>Consultation Proposal to amend List A (List of certain antimicrobial active pharmaceutical ingredients) - Proposed List A 2022 (2 pages, available in English and French)</t>
  </si>
  <si>
    <t>Health Canada intends to amend List A which names certain antimicrobial active pharmaceutical ingredients that are important in human medicineIngredients on List A are subject to measures to help limit the development of resistance to these medically important antimicrobials and these measures are part of Health Canada's commitment to protect public health and food safety.At Health Canada's Veterinary Drugs Directorate (VDD), we make changes to List A as required, including when:Health Canada approves a new antimicrobial that meets the categorization criteriathere is new information about an antimicrobial available on the international marketthere is new information about an antimicrobial already on the listSince publication of List A in 2017, newer antimicrobial agents that are important to human medicine have become available. Health Canada has conducted a literature-based examination of antimicrobial drugs against a set of established criteria available on the Health Canada's website and identified additional antimicrobial agents to be considered for inclusion or reclassification on List A.</t>
  </si>
  <si>
    <t>11.220 - Veterinary medicine</t>
  </si>
  <si>
    <t>Outline of the Amendment of the Notice on Establishing Labeling Standards for Manufacturing Process and Quality of Sake (National Tax Agency Notice No. 8, November 22,1989)</t>
  </si>
  <si>
    <t>1. Labeling of the production date will be changed from required information to voluntary information, in line with Codex Standards, the international food standards, and the Japanese Food Labeling Standards. 2 Allowing display of awards granted not only by public organizations but by private organizations.</t>
  </si>
  <si>
    <t>2206 - Cider, perry, mead and other fermented beverages and mixtures of fermented beverages and non-alcoholic beverages, n.e.s. (excl. beer, wine or fresh grapes, grape must, vermouth and other wine of fresh grapes flavoured with plants or aromatic substances); 67.160 - Beverages</t>
  </si>
  <si>
    <t>DRS 502-1: 2022, Blankets — Specification — Part 1: Bed blankets</t>
  </si>
  <si>
    <t>This Draft Rwanda Standard specifies the requirements, sampling and test methods for woven blankets intended for institutional and household use. This Draft Rwanda Standard does not apply to electric blankets.</t>
  </si>
  <si>
    <t>DRS 355: 2022, Beauty salon services — Requirements for the provision of service</t>
  </si>
  <si>
    <t>This Rwanda Standard specifies requirements for provision of safe and professional beauty treatment services by beauty salons. This standard applies to all beauty salon operators and clients, regardless of where the beauty treatment service is delivered. Beauty treatment or cosmetology and wellness services covered by this standard relate to hairdressing, barbering, skin care, cosmetics, massage, tattoing, manicure and pedicure treatment. Electrology, Intense Pulse Light (IPL), as well as other medical treatment procedures including aesthetic surgical procedures and cosmetic injectable procedures including sclerotherapy are excluded from the scope of this standard</t>
  </si>
  <si>
    <t>71.100.70 - Cosmetics. Toiletries</t>
  </si>
  <si>
    <t>Thailand</t>
  </si>
  <si>
    <t>Draft Ministerial Regulation on Hot-dip 55% aluminium/zinc-coated flat steel (TIS 2228-2565)</t>
  </si>
  <si>
    <t>The draft ministerial regulation mandates hot-dip 55aluminium/zinc-coated flat steel to conform with the standard for Hot-dip 55% aluminium/zinc-coated flat steel (TIS 2228-2565)This standard covers hot-dip flat steel with aluminium/zinc-coating mass not greater than 4.0 mm in thickness and 1 500 mm in wideness.</t>
  </si>
  <si>
    <t>77.140.50 - Flat steel products and semi-products</t>
  </si>
  <si>
    <t>Designation of Shitei Yakubutsu (designated substances), based on the Act on Securing Quality, Efficacy and Safety of Products Including Pharmaceuticals and Medical Devices (hereinafter referred to as the Act). (1960, Law No.145)</t>
  </si>
  <si>
    <t>Proposal for the additional designation of 6 substances as Shitei Yakubutsu, and their proper uses under the Act.</t>
  </si>
  <si>
    <t>Energy Conservation Program: Energy Conservation Standards for Computer Room Air Conditioners</t>
  </si>
  <si>
    <t>Notice of proposed rulemaking and request for comment - The Energy Policy and Conservation Act, as amended (EPCA), prescribes energy conservation standards for various consumer products and certain commercial and industrial equipment, including small, large, and very large commercial package air conditioning and heating equipment, of which computer room air conditioners (CRACs) are a category. EPCA requires the U.S. Department of Energy (DOE or the Department) to consider the need for amended standards each time the relevant industry standard is amended with respect to the standard levels or design requirements applicable to that equipment, or periodically under a six-year-lookback review provision. In this document, DOE is proposing amended energy conservation standards for CRACs that rely on a new efficiency metric and are equivalent to those levels specified in the industry standard. DOE has preliminarily determined that it lacks the clear and convincing evidence required by the statute to adopt standards more stringent than the levels specified in the industry standard. This document also announces a public meeting webinar (to be held 13 April 2022) to receive comment on these proposed standards and associated analyses and results.</t>
  </si>
  <si>
    <t>13.020 - Environmental protection; 23.120 - Ventilators. Fans. Air-conditioners</t>
  </si>
  <si>
    <t>China</t>
  </si>
  <si>
    <t>List of standards planned to be included in the implementation of China Compulsory Certification for automotive products</t>
  </si>
  <si>
    <t>This document lists the number and title of the standards to be included in China Compulsory Certification and their basic requirements for implementation, etc.</t>
  </si>
  <si>
    <t>870421 - Motor vehicles for the transport of goods, with compression-ignition internal combustion piston engine "diesel or semi-diesel engine" of a gross vehicle weight &lt;= 5 t (excl. dumpers for off-highway use of subheading 8704.10 and special purpose motor vehicles of heading 8705); 870323 - Motor cars and other motor vehicles principally designed for the transport of &lt;10 persons, incl. station wagons and racing cars, with only spark-ignition internal combustion reciprocating piston engine of a cylinder capacity &gt; 1.500 cm³ but &lt;= 3.000 cm³ (excl. vehicles for travelling on snow and other specially designed vehicles of subheading 8703.10); 871631 - Tanker trailers and tanker semi-trailers, not designed for running on rails; 870510 - Crane lorries (excl. breakdown lorries); 870422 - Motor vehicles for the transport of goods, with compression-ignition internal combustion piston engine "diesel or semi-diesel engine" of a gross vehicle weight &gt; 5 t but &lt;= 20 t (excl. dumpers for off-highway use of subheading 8704.10 and special purpose motor vehicles of heading 8705); 870410 - Dumpers for off-highway use; 870431 - Motor vehicles for the transport of goods, with spark-ignition internal combustion piston engine, of a gross vehicle weight &lt;= 5 t (excl. dumpers for off-highway use of subheading 8704.10 and special purpose motor vehicles of heading 8705); 43.020 - Road vehicles in general</t>
  </si>
  <si>
    <t>Israel</t>
  </si>
  <si>
    <t>Viet Nam</t>
  </si>
  <si>
    <t>Draft Circular specifying the List of products and goods with unsafe capability under management responsibility of Ministry of Information and Communications</t>
  </si>
  <si>
    <t>This draft Circular specifies the List of products and goods with unsafe capability under management responsibility of Ministry of Information and Communications (the “List of Group 2 products and goods” for short). The draft Circular content is as follows:Article 1. Scope of regulations;Article 2. Subjects of application;Article 3. List of Group 2 products and goods;Article 4. Principle of quality management for Group 2 products and goods; Article 5. Enforcement;Article 6. Implementation.Annex I. List of information and communication products and goods subject to mandatory certification and declaration;Annex II. List of information and communication products and goods subject to mandatory declaration.This draft Circular specifies the List of products and goods with unsafe capability under management responsibility of Ministry of Information and Communications, which is in line with the Law on quality of products and goods. The List of products and goods is divided into 2 sub-lists, which are detailed in Annex I and Annex II. Each sub-list has it own principles for mandatory quality management (ie, certification, declaration of conformity), according to the Circular No.30/2011/TT-BTTTT dated October 31, 2011 specifying mandatory certification and declaration of products and goods in the information technology and communications sector and the Circular No.15/2018/TT-BTTTT dated November 15, 2018, the Circular No.10/2020/TT-BTTTT dated May 07, 2020 providing modifications and amendments for the Circular No.30/2011/TT-BTTTT.This draft Circular is intended to supersede the Circular No. 11/2020/TT-BTTTT dated May 14, 2020 of the Minister of Information and Communications specifying the List of products and goods with unsafe capability under management responsibility of Ministry of Information and Communications, and Circular No. 01/2021/TT-BTTTT dated May 14, 2021 of the Minister of Information and Communications providing amendments for the Circular No. 11/2020/TT-BTTTT. </t>
  </si>
  <si>
    <t>35.020 - Information technology (IT) in general</t>
  </si>
  <si>
    <t>Commercial and Industrial Fans and Blowers</t>
  </si>
  <si>
    <t xml:space="preserve">Proposed rule - This rulemaking includes a proposal for a test procedure, reporting requirements, and labelling requirements for certain fans and blowers.PUBLIC HEARING: The California Energy Commission (CEC) staff will hold a public hearing for the proposed regulations on Tuesday 12 April 2022, beginning 10:00 a.m.Pacific Time (PT)). Interested persons, or their authorized representative, may present statements, arguments, or contentions relevant to the proposed regulations at the public hearing. The record for this hearing will be kept open until every person has had an opportunity to provide comment. Further details on the hearing are provided in the Notice of Proposed Action (NOPA) from the Docket Log_x000D_
</t>
  </si>
  <si>
    <t>8414 - Air or vacuum pumps (excl. gas compound elevators and pneumatic elevators and conveyors); air or other gas compressors and fans; ventilating or recycling hoods incorporating a fan, whether or not fitted with filters; parts thereof; 23.120 - Ventilators. Fans. Air-conditioners; 13.020 - Environmental protection; 03.120 - Quality</t>
  </si>
  <si>
    <t>Prevention of deceptive practices and consumer protection (TBT); Protection of the environment (TBT); Quality requirements (TBT)</t>
  </si>
  <si>
    <t>(1) Partial amendment to the Minimum Requirements for Biological Products (2) Partial amendment to the Public Notice on National Release Testing (1 page(s), in English)</t>
  </si>
  <si>
    <t>(1) The Minimum Requirements for Biological Products will be partially amended to add the standard for a vaccine product to be newly approved. (2) The fee, criterion and test sample quantity for National Release Testing will be partially amended to provide for the above-mentioned vaccine product.</t>
  </si>
  <si>
    <t>E09. COVID-19 TBT</t>
  </si>
  <si>
    <t>Clinical Trials for Medical Devices and Drugs Relating to COVID-19 Regulations (55 pages, available in English and French)</t>
  </si>
  <si>
    <t>In order to address the immediate COVID-19 public health emergency, the Minister of Health made the Interim Order Respecting Clinical Trials for Medical Devices and Drugs in Relation to COVID-19 (IO No. 1) on 23 May 2020 to put in place a more flexible clinical trials pathway for COVID-19 drugs and medical devices. A second Interim Order (IO No. 2) replaced IO No. 1 on 3 May 2021, and transitional provisions carried clinical trials authorized under IO No. 1 into IO No. 2. As interim orders are temporary, the provisions of IO No. 2 were transitioned into regulations to ensure that the Interim Order’s authorizations, obligations, and oversight continue uninterrupted for trials already authorized. The authorization pathway also remains available for new clinical trials for drugs and medical devices related to the diagnosis, treatment, mitigation, or prevention of COVID-19 given the ongoing and unpredictable nature of the COVID-19 pandemic. In addition, the Regulations contain technical provisions to maintain the status quo for clinical trials authorized under the Food and Drug RegulationsMedical Devices Regulations and Natural Health Products Regulations on or after 23 May 2020. At the same time, amendments have been made to the Food and Drug Regulations and the Natural Health Products Regulations to reduce the records retention period for clinical trials of drugs and natural health products from 25 to 15 years. This shorter retention period is expected to reduce the cost and administrative burden on clinical trials investigators and sponsors, improve alignment with Canada’s international partners and contribute to making Canada a more favourable environment for conducting clinical trials. The Regulations also make a consequential amendment to the Certificate of Supplementary Protection Regulations to ensure that a clinical trial authorization or amendment under the Regulations has no impact on Health Canada’s grant of a certificate of supplementary protection (which can provide up to two years of patent-like protection) under the Patent Act.</t>
  </si>
  <si>
    <t>11.040 - Medical equipment; 11.120 - Pharmaceutics</t>
  </si>
  <si>
    <t>Draft Commission Implementing Decision not approving N-(3-aminopropyl)-N-dodecylpropane-1,3-diamine as an existing active substance for use in biocidal products of product-type 8</t>
  </si>
  <si>
    <t>This draft Commission Implementing Decision does not approve N-(3-aminopropyl)-N-dodecylpropane-1,3-diamine as an existing active substance for use in biocidal products of product-type 8.Risks for the human health were identified that could not be mitigated by adequate risks mitigation measures and no safe use could be found. The opinion of the European Chemicals Agency can be found on its website (http://echa.europa.eu/regulations/biocidal-products-regulation/approval-of-active-substances/bpc-opinions-on-active-substance-approval</t>
  </si>
  <si>
    <t>Draft Notification of the Committee on Labels, entitled Determination of Adjuvant Products and Soil Conditioner Products as Label-Controlled Products</t>
  </si>
  <si>
    <t>For the reason that adjuvant products and soil conditioner products are not included in the Fertilizer Act nor the Hazardous Substances Act, as well as in order to protect consumer rights, the Committee on Label, by virtue of the Consumer Protection Act B.E. 2522and as amended by the Consumer Protection Act (No.2), B.E. 25512008, deems it necessary to designate plant enhancers and soil conditioner products as label-controlled products. Therefore, the use of statements, figure, artificial mark, or image, as appropriate, on the product label claiming to have properties or have active ingredients to improve soil quality or promote plant growth, such as surfactants, additives, plant enhancers, chitosan, seaweed extracts and amino acids for plants, soil conditioners, and soil enhancing substance, shall be in accordance to the elements in this draft, which is summarized as follows: 1. Prescribing definition of additives products and soil conditioner products. 2. Determination of additives products and soil conditioner products as label-controlled products.3. The Label of label-controlled products shall be specified the statement, figure artificial mark or image  as appropriate depending on the case. But such statement must be true, do not  cause misunderstanding in products. This regulation does not apply for products manufactured for export and for sale in Thailand. 4. The detail of label-controlled products must be specified as follow clause 4 of this draft Notification such as name of category, name of trade mark, chemical name, date of manufacture, date of expiration, warning etc. 5. In the case the label can not be display as specified in Clause 3 and 4 of this draft Notification, it shall be displayed either the statement, figure, artificial mark or image in any part of the products or container or packaging or be insert or included with the products or container or packaging of the product or in the documents or manuals to use accompanying with product.6. This notification shall enter into force after 120 days following the date of its publication in the Government Gazette onwards.</t>
  </si>
  <si>
    <t>65.080 - Fertilizers</t>
  </si>
  <si>
    <t>Denmark</t>
  </si>
  <si>
    <t>Draft Order on weapons and ammunition which can be used for hunting etc.</t>
  </si>
  <si>
    <t>Regulatory act which impose restrictions on hunters in Denmark. It bans use and bringing bullets for hunting ammunition to rifles which contains a concentration of lead that is equal or greater than 1 % w/w (percentage weight) for hunting and derogation shooting.The ban includes only centrefire hunting ammunition and is expected to enter into force on 31 March 2024 after a transition phase. The act itself is expected to enter into force on 1 July 2022. </t>
  </si>
  <si>
    <t>9306 - Bombs, grenades, torpedos, mines, missiles, cartridges and other ammunition and projectiles and parts thereof, incl. buckshot, shot and cartridge wads, n.e.s.; 95.020 - Military engineering. Military affairs. Weapons</t>
  </si>
  <si>
    <t>Protection of human health or safety (TBT); Protection of animal or plant life or health (TBT); Protection of the environment (TBT)</t>
  </si>
  <si>
    <t>France</t>
  </si>
  <si>
    <t>Decree on the minimum proportion of re-used packaging to be placed on the market annually (5 pages, in French)</t>
  </si>
  <si>
    <t>The decree defines for the years 2023 to 2027 the minimum proportion of re-used packaging to be placed on the market annually in France in order to achieve the re-use objectives established by Article L. 541-1 of the Environment Code, namely 5% in 2023 and 10% in 2027._x000D_
It specifies the producers concerned and provides for the possibility for these producers to group together in a collective structure or use their eco-organization as a basis to fulfil their obligation with regard to re-used packaging. The possibility for producers to use the eco-organization to which they already belong as the basis for extended producer responsibility (EPR) through the payment of an eco-contribution will greatly facilitate the implementation of this new requirement. In return, the decree specifies that eco-organizations licensed for packaging shall be responsible for developing the re-use of packaging for producers._x000D_
This decree will enter into force on 1 January 2023.</t>
  </si>
  <si>
    <t>55.020 - Packaging and distribution of goods in general</t>
  </si>
  <si>
    <t>(1) Partial amendment to the Minimum Requirements for Biological Products (2) Partial amendment to the Public Notice on National Release Testing</t>
  </si>
  <si>
    <t>SI 5433 Part 3 - Plastics piping systems for hot and cold water installations inside buildings - Crosslinked polyethylene (PE-X): Fittings</t>
  </si>
  <si>
    <t>Third amendment to the Mandatory Standard SI 5433 part 3. This proposed amendment adopts ISO 15875-3:2003/Amd.1:2020-12.</t>
  </si>
  <si>
    <t>741220 - Copper alloy tube or pipe fittings "e.g., couplings, elbows, sleeves"; 391721 - Rigid tubes, pipes and hoses, of polymers of ethylene; 23.040.20 - Plastics pipes; 91.140.60 - Water supply systems</t>
  </si>
  <si>
    <t>SI 5433 Part 5 - Plastics piping systems for hot and cold water installations inside buildings - Crosslinked polyethylene (PE-X): Fitness for purpose of the systems</t>
  </si>
  <si>
    <t>First amendment to the Mandatory Standard SI 5433 part 5. This proposed amendment adopts ISO 15875-5:2003/Amd.1:2020-12.</t>
  </si>
  <si>
    <t>391731 - Flexible tubes, pipes and hoses, of plastics, burst pressure &gt;= 27,6 MPa; 741991 - Articles of copper, cast, moulded, stamped or forged, but not further worked, n.e.s.; 741220 - Copper alloy tube or pipe fittings "e.g., couplings, elbows, sleeves"; 391721 - Rigid tubes, pipes and hoses, of polymers of ethylene; 91.140.60 - Water supply systems; 23.040.20 - Plastics pipes</t>
  </si>
  <si>
    <t>SI 5433 Part 2 - Plastics piping systems for hot and cold water installations inside buildings - Crosslinked polyethylene (PE-X): Pipes</t>
  </si>
  <si>
    <t>Third amendment to the Mandatory Standard SI 5433 part 2. This proposed amendment adopts ISO 15875-2:2003/Amd.2: November 2020.</t>
  </si>
  <si>
    <t>741220 - Copper alloy tube or pipe fittings "e.g., couplings, elbows, sleeves"; 391731 - Flexible tubes, pipes and hoses, of plastics, burst pressure &gt;= 27,6 MPa; 391721 - Rigid tubes, pipes and hoses, of polymers of ethylene; 23.040.20 - Plastics pipes; 91.140.60 - Water supply systems</t>
  </si>
  <si>
    <t>SI 5438 part 11 - Chemicals used for treatment of water intended for drinking: lron (III) chloride</t>
  </si>
  <si>
    <t>Revision of the Mandatory Standard SI 5438 part 11 deals with iron chloride used for purifying drinking water. This draft standard revision adopts both the European Standard EN 888: November 2004 and the American Standard ANSI/AWWA B 407-18, allowing for compliance with either, subject to the changes included in the standard's Hebrew section.The changes introduced in the updated American compliance route are the main difference between the old version and this proposed standard.</t>
  </si>
  <si>
    <t>71.100.80 - Chemicals for purification of water</t>
  </si>
  <si>
    <t>Priority Review pathway for biologicals: feasibility, potential eligibility criteria and determination process</t>
  </si>
  <si>
    <t>Australia's Therapeutic Goods Administration (TGA) is seeking feedback on a proposed priority pathway for assessment of certain novel and life-saving biologicalsThe proposed 'Priority Review' pathway will align with the pathway already in place for medicines and offer a faster formal assessment pathway for biologicals in certain circumstances. This will allow consumers with life-threatening diseases or seriously debilitating conditions to access these treatments in less time if the assessment results in a decision by the TGA to include the biological in the Australian Register of Therapeutic Goods (ARTG)Australia does not currently have a formal mechanism to expedite the assessment and inclusion of biologicals in the ARTG. Depending on the feedback received, the TGA could propose to the Australian Government that a priority pathway be implemented for the pre-market assessment and registration of novel biologicals that address unmet clinical needs for Australian consumers. This would require changes to the Therapeutic Goods Regulations 1990The TGA is conducting a public consultation on the proposed pathway between February 2022 and March 2022 to seek feedback on:whether stakeholders support introduction of such a pathwayeligibility criteria for the Priority Review pathway for biologicalsthe Process for determining whether a biological application meets the eligibility criteria for Priority Review (the ‘Determination Process’).</t>
  </si>
  <si>
    <t>Notice of proposed rulemaking and request for comment - In this document, the U.S. Department of Energy ("DOE" or the "Department") is proposing amended energy conservation standards for variable refrigerant flow (VRF) multi-split air conditioners and VRF multi-split system heat pumps (collectively referred to as "VRF multi-split systems") that rely on a new cooling efficiency metric and are equivalent to those levels specified in the industry standard. DOE has preliminarily determined that it lacks the clear and convincing evidence required by the statute to adopt standards more stringent than the levels specified in the industry standard. This document also announces a public meeting webinar to receive comment on these proposed standards and associated analyses and results.DOE will hold a public meeting via webinar on Wednesday, 23 March 2022, from 1:00 p.m. to 4:00 p.m. Eastern Time See section VII, "Public Participation," for webinar registration information, participant instructions, and information about the capabilities available to webinar participants.</t>
  </si>
  <si>
    <t>8415 - Air conditioning machines comprising a motor-driven fan and elements for changing the temperature and humidity, incl. those machines in which the humidity cannot be separately regulated; parts thereof; 8418 - Refrigerators, freezers and other refrigerating or freezing equipment, electric or other; heat pumps; parts thereof (excl. air conditioning machines of heading 8415); 13.020 - Environmental protection; 27.080 - Heat pumps; 23.120 - Ventilators. Fans. Air-conditioners</t>
  </si>
  <si>
    <t>Proposal for Amendments to the Legal Inspection Requirements for Cement</t>
  </si>
  <si>
    <t xml:space="preserve">With a view to enhancing the quality of cements, the Bureau of Standards, Metrology and Inspection (BSMI) is proposing to update the inspection standard CNS 61 for Portland Cement to its current version, published in 2021. The changes mainly involve maximum limits of added ingredients, maximum value of loss on ignition and insoluble residues in chemical substances, test of physical properties in fitness, specific surface, packaging and labeling.The conformity assessment procedures remains the same, i.e. Monitoring Inspection (MI) or Monitoring Inspection of Products from Premises with Registered Management System (MS-Based Monitoring Inspection).The obligatory inspection applicants will be allowed to print the Commodity Inspection Mark by themselves, instead of purchasing labels from the BSMI._x000D_
</t>
  </si>
  <si>
    <t>252329 - Portland cement (excl. white, whether or not artificially coloured); 252390 - Cement, whether or not coloured (excl. portland cement and aluminous cement); 91.100.10 - Cement. Gypsum. Lime. Mortar</t>
  </si>
  <si>
    <t>SI 62368 part 1 - Audio/video, information and communication technology equipment: Crosslinked polyethylene (PE-X): Pipes</t>
  </si>
  <si>
    <t>Revision of the Mandatory Standard SI 62368 part 1 and the voluntary standard SI 60950 part 22, dealing with audio/video, information and communication technology equipment, to be replaced with SI 62368 part 1. This draft standard revision adopts the International Standard IEC 62368-1 - Edition 3.0: 2018-10, with a few changes that appear in the standard's Hebrew section.  The major differences between the old version and this new revised draft standard are as follow:Adds new requirements for optical radiation (Table 39 and sub-sections 10.4.1 and 10.4.3);Adds requirements for insulating liquids (Sub-sections 3.3.5.4, 4.4.4, 5.4.12, 6.4.9 and F.4);Adds requirements for work cells (Sub-sections 3.3.6.16 and 8.5.4.2);Adds requirements for WPT - Wireless Power Transmitters (Sub-sections 3.3.3.12 and 9.6);adds requirements for FIW - Fully Insulated Winding wire (Sub-sections 3.3.18 and G.5.3.4);Adds alternative method for determination of top, bottom and side openings for fire enclosures (Sub-section 6.4.8.3 and Annex S dealing with the testing of fire enclosures);Adds alternative requirements for sound pressure (Sub-sections 3.3.19, Table 39 and 10.6.2. and Annex E).All special safety requirements for outdoor equipment combined into this revision will remain voluntary.Both the old standard and this new revised standard will apply from the entry into force of this revision until 6 January 2023 (unless not published till then). During this time products may be tested according to the old or the new revised standard.</t>
  </si>
  <si>
    <t>35.020 - Information technology (IT) in general; 33.160.01 - Audio, video and audiovisual systems in general</t>
  </si>
  <si>
    <t xml:space="preserve">Tråd af jern eller ulegeret stål, i spoler, belagt eller belagt (undtagen belagt eller belagt med uædle metaller og stænger og stænger) Stålwire, wirer og ledkæder </t>
  </si>
  <si>
    <t>Tilladelse til udstyr</t>
  </si>
  <si>
    <t>Honning</t>
  </si>
  <si>
    <t>Fødevarer</t>
  </si>
  <si>
    <t>Rørsystemer til plast — Polyethylenrør (PE) til vandforsyning</t>
  </si>
  <si>
    <t>Tunge køretøjer; CO2-emissioner fra transport</t>
  </si>
  <si>
    <t>Bioækvivalens og biotilgængelighed i humanmedicinske lægemidler og konsum,</t>
  </si>
  <si>
    <t>Genfremstillede produkter</t>
  </si>
  <si>
    <t>Farmaceutiske produkter</t>
  </si>
  <si>
    <t>Keramiske fliser — Definitioner, klassifikationer, egenskaber og mærkning</t>
  </si>
  <si>
    <t>Plastprodukter</t>
  </si>
  <si>
    <t xml:space="preserve">Anæstesi-, åndedræts- og genoplivningsudstyr </t>
  </si>
  <si>
    <t>Køretøjer</t>
  </si>
  <si>
    <t>Rør fremstillet af polyethylen (PE)</t>
  </si>
  <si>
    <t xml:space="preserve">Transmissionsapparater til radio- eller fjernsynsudsendelser mv. </t>
  </si>
  <si>
    <t>Batterier og elektrisk og elektronisk udstyr</t>
  </si>
  <si>
    <t xml:space="preserve">Elektrisk og elektronisk udstyr </t>
  </si>
  <si>
    <t>Cement</t>
  </si>
  <si>
    <t xml:space="preserve">Medicinsk udstyr </t>
  </si>
  <si>
    <t>Lægemidler</t>
  </si>
  <si>
    <t>Korn og frø</t>
  </si>
  <si>
    <t>Økologiske produkter</t>
  </si>
  <si>
    <t>PE-rør, fittings, deres samlinger og for samlinger med komponenter af PE og andre materialer</t>
  </si>
  <si>
    <t>Personbiler og varevogne (motorkøretøjer i klasse M og N)</t>
  </si>
  <si>
    <t xml:space="preserve">Lastbiler og påhængskøretøjer </t>
  </si>
  <si>
    <t xml:space="preserve">Aktive farmaceutiske ingredienser </t>
  </si>
  <si>
    <t>Økologiske alkoholholdige drikkevarer</t>
  </si>
  <si>
    <t xml:space="preserve">Udstyr til børn </t>
  </si>
  <si>
    <t xml:space="preserve">Vejkøretøjer generelt </t>
  </si>
  <si>
    <t xml:space="preserve">Mælk og forarbejdede mejeriprodukter </t>
  </si>
  <si>
    <t>Sukker</t>
  </si>
  <si>
    <t>Biocidholdige produkter</t>
  </si>
  <si>
    <t>Olier</t>
  </si>
  <si>
    <t xml:space="preserve">Tekniske aspekter </t>
  </si>
  <si>
    <t>Tøj</t>
  </si>
  <si>
    <t xml:space="preserve">Mineralske materialer og produkter </t>
  </si>
  <si>
    <t>Genbrug</t>
  </si>
  <si>
    <t>Krydderier, krydderier og saucer.</t>
  </si>
  <si>
    <t>Beton</t>
  </si>
  <si>
    <t xml:space="preserve">Sanitære installationer </t>
  </si>
  <si>
    <t>Personbiler og varevogne (motorkøretøjer i klasse M og N).</t>
  </si>
  <si>
    <t>Tekstil</t>
  </si>
  <si>
    <t xml:space="preserve">Radiokommunikation </t>
  </si>
  <si>
    <t>Veterinærlægemidler</t>
  </si>
  <si>
    <t>Mælk og forarbejdede mejeriprodukter</t>
  </si>
  <si>
    <t>Sake</t>
  </si>
  <si>
    <t xml:space="preserve">Kosmetik. Toiletartikler </t>
  </si>
  <si>
    <t xml:space="preserve">Varmdyppet 55 % aluminium/zinkbelagt fladt stål </t>
  </si>
  <si>
    <t>Stoffer med sandsynlige virkninger på centralnervesystemet</t>
  </si>
  <si>
    <t>Klimaanlæg</t>
  </si>
  <si>
    <t>Bilprodukter</t>
  </si>
  <si>
    <t>Produkter og varer med usikker kapacitet under forvaltningsansvar under ministeriet for information og kommunikation</t>
  </si>
  <si>
    <t>Kommercielle og industrielle ventilatorer og blæsere</t>
  </si>
  <si>
    <t>Biologiske produkter</t>
  </si>
  <si>
    <t>Medicin og medicinsk udstyr</t>
  </si>
  <si>
    <t>Jord og planter</t>
  </si>
  <si>
    <t xml:space="preserve">Militær teknik. Militære anliggender. Våben </t>
  </si>
  <si>
    <t>Emballage</t>
  </si>
  <si>
    <t>Rørsystemer af plast</t>
  </si>
  <si>
    <t>lronchlorid anvendes til rensning af drikkevand</t>
  </si>
  <si>
    <t xml:space="preserve">Klimaanlæg </t>
  </si>
  <si>
    <t>Udstyr til lyd-/video-, informations- og kommunikationsteknologi</t>
  </si>
  <si>
    <t xml:space="preserve">Ultraviolet stråling </t>
  </si>
  <si>
    <t>Notification of the Committee on Labels Re: Determination of Ultraviolet Radiation in the C Range of Wavelengths (Ultraviolet C or UV-C) Goods as a Label-Controlled Goods. </t>
  </si>
  <si>
    <t>UVC radiation goods shall be prescribed as labelcontrolled goodsThe label shall specify the statement, figure, artificial mark, or image as appropriate which shall not cause misunderstandings about the essence of the goods and shall be displayed clearly visible and legible in Thai language or a foreign language accompanied by Thai languageUVC radiation goods under this regulation means products, equipment, or other objects that emit ultraviolet radiation in the C range of wavelengths to deter or eliminate viruses, fungus, bacteria, dust mites, or other germs, and includes other objects with the same characteristics which are not within the scope of a medical device</t>
  </si>
  <si>
    <t>Proposed Amendment of the “Labelling Standards for Health Functional Foods” (previously notified as 'Health Functional Foods Labelling Standards', KOR864)</t>
  </si>
  <si>
    <t>The main amendments made on functional foods labelling are as follows:products that contain or may contain food allergenfunctional ingredients in probiotics products </t>
  </si>
  <si>
    <t>Farlige stoffer</t>
  </si>
  <si>
    <t>Draft Notification of the Ministry of Industry on List of Hazardous Substances Act (No. x) B.E. xxxx</t>
  </si>
  <si>
    <t>This draft notification aims at amending the list of hazardous substances under the Hazardous Substances Act. This proposed list involves the revision and inclusion of certain hazardous substances on the list of hazardous substances annexed to the Notification of Ministry of Industry on List of Hazardous Substances B.E. 2556 (2013) and its last amendments (B.E.2563 (2020)). The summary is as follows.1. Department of Industrial Works (DIW) revises the control of 2 entries on List 5.1 as follows.(1) Entry no. 202 triethanolamine, to add the condition under which this chemical will be regulated. The condition is “only concentration &gt;30% w/w”.(2) Entry no. 247 benzyl cyanide, to be changed from type 1 to type 3.       includes Perfluorooctanoic acid (PFOA), its salts and PFOA-related compounds, which are in the group of persistent Organic Pollutants (POPs), to List 5.1 as follows.       (1) Entry no. 526-533 (8 entries), to be classified as type 3 only being within the scope of specific exemptions under the Stockholm Convention on Persistent Organic Pollutants.       (2) Entry no.534-541 (8 entries), to be classified as type 4 in case of being outside the scope of specific exemptions under the Stockholm Convention on Persistent Organic Pollutants, with the exception of being present as impurity with the concentrations not more than those specified in this draft Notification. Perfluorooctanoic acid (PFOA), its salts and PFOA-related substances which will be regulated under this draft Notification include      (1)    perfluorooctanoic acid CAS no. 335-67-1     (2)    ammonium perfluorooctanoate CAS no. 3825-26-1     (3)    sodium perfluorooctanoate CAS no. 335-95-5     (4)    potassium perfluorooctanoate CAS no. 2395-00-8     (5)    silver perfluorooctanoate CAS no. 335-93-3     (6)    perfluorooctanoyl fluoride CAS no. 335-66-0     (7)    methyl perfluorooctanoate CAS no. 376-27-2     (8)    ethyl perfluorooctanoate CAS no. 3108-24-52. Food and Drug Administration Revises the control of 24 hazardous substances as follows.List 4.1, 21 entries (entry no. 18, 31, 39, 41, 47, 51, 52, 74, 75, 94, 109, 110, 111, 137, 138, 152, 168, 173, 189, 208, and 209 List 4.2, 1 entry (entry no. 3),  to amend the condition as follows. “In products used in household or public health activity with purposes for inhibiting, preventing, controlling, destroying rodents”. List 4.3, 2 entries as follows.    (2.1) Entry no. 1, to adjust the name to “Products used in household or public health activity with purpose for inhibiting, preventing, controlling, destroying rodents”         and to add the exemption conditions as follows.         “Except products being under one of the following conditions.Product containing essential oils from plant or animal as active ingredients.Product mainly containing plant parts which may be processed such as cutting, grinding, chopping, slicing.Product containing substances derived from plant or animal through the process of boiling, fermentation, extraction, combustion or any other processes without the addition of other substances intended to cause a chemical reaction as key ingredients. However, the products under 1, 2 and 3 must not contain any synthetic chemicals as active ingredients.”     (2.2) Entry no. 4, adding the exemption condition as follows.“Except bleaching products containing enzymes as active ingredients and not containing synthetic chemicals as active ingredients.”3.  Department of Livestock - include “chlorpylifos” to List 3.1 (entry no. 24) which is classified as type 4 hazardous substance with the condition as follows.“In active ingredients or products containing active ingredients intended for preventing, destroying, controlling insects or animal pests (except parasites living in animals)” 4. The producer, importer, exporter, or possessor of the type 3 hazardous substance prescribed in this Notification having been in business before the effective date of this Notification shall submit an application for a licence within 30 days since the effective date of this Notification. If registration is required for any hazardous substance, application for registration must be submitted within the same time period.5. The producer, importer, exporter, or possessor of the type 4 hazardous substance prescribed in this Notification having been in business before the effective date of this Notification shall comply with the order of competent official within 180 days since the effective date of this Notification.</t>
  </si>
  <si>
    <t>D06. Treaties</t>
  </si>
  <si>
    <t>Elektronisk kort og navigationsudstyr</t>
  </si>
  <si>
    <t>Electronic Chart and Navigational Equipment Carriage Requirements</t>
  </si>
  <si>
    <t>Advance notice of proposed rulemaking - The Coast Guard seeks public input regarding the modification of the chart and navigational equipment carriage requirements in the Code of Federal Regulations (CFR). This advance notice of proposed rulemaking (ANPRM) outlines the Coast Guard's broad strategy to revise its CFR chart and navigational equipment carriage requirements to implement statutory electronic-chart-use provisions for commercial U.S.-flagged vessels and certain foreign-flagged vessels operating in  the waters of the United States. This ANPRM is necessary to obtain additional information from the public before issuing a notice of proposed rulemaking. It will allow us to verify the extent of the requirements for the rule, such as how widely electronic charts currently are used, which types of vessels are using them, the appropriate equipment requirements for different vessel classes, and where the vessels operate, and will thereby allow us to tailor electronic chart requirements to vessel class and location.</t>
  </si>
  <si>
    <t>47.020.70 - Navigation and control equipment; 33.060 - Radiocommunications</t>
  </si>
  <si>
    <t xml:space="preserve">Varmdyppet zinkbelagt koldt reduceret fladt stål </t>
  </si>
  <si>
    <t>Draft Ministerial Regulation onHot-Dip Zinc-Coated Cold Reduced Flat Steel TIS 5025xx 20xx</t>
  </si>
  <si>
    <t>The draft ministerial regulation mandates hotdip zinccoated cold reduced flat steel to comply with the standard TIS 5025xx 20xxTIS 5025xx 20xx covers Hotdip zinccoated cold reduces flat steel coated by substance mainly composed of zinc to improve rust protection properties and may be processed by chemical treatment, oil coating for more varied applications, in form of sheets, strips and corrugated sheetsHot-dip zinc-coated cold reduced flat steel with a nominal thickness up to 320 mmHotdip zinccoated cold reduced flat steel corrugated sheet with a minimum thickness of 011 mm, with pitch of 76 mm and depth of 18 mm large corrugatedandpitch of 32 mm and depth of 9 mm small corrugatedTIS 50-25xx (20xx) excludes:   - Hotdip zinccoated cold reduced flat steel contained with zinc-ferrous alloy layer (galvanneal)  - Hot-dip zinc-coated cold reduced flat steel for automobile uses, which are already developed as industrial products standards.    - Hotdip zinccoated cold reduced flat steel alloy with other metals, which are already developed as industrial products standards, such as hot-dip zinc-5% to 13% aluminium-2% to 4% magnesium alloy-coated flat steelTIS 5025xx 20xx specifies scope, definitions, types, grades and surface finishes, dimensions and normative tolerances, chemical compositions, requirements, marking and labelling, sampling and criteria for conformity, and testing</t>
  </si>
  <si>
    <t xml:space="preserve">Klimaanlæg, maskiner mv. </t>
  </si>
  <si>
    <t>Energy Conservation Program: Energy Conservation Standards for Air Cooled, Three-Phase, Small Commercial Air Conditioners and Heat Pumps With a Cooling Capacity of Less Than 65,000 Btu/h and Air-Cooled, Three-Phase, Variable Refrigerant Flow Air Conditioners and Heat Pumps With a Cooling Capacity of Less Than 65,000 Btu/h</t>
  </si>
  <si>
    <t>Notice of proposed rulemaking and request for comment - The Energy Policy and Conservation Act, as amended ("EPCA"), prescribes energy conservation standards for various consumer products and certain commercial and industrial equipment, including small, large, and very large commercial package air conditioning and heating equipment, of which air cooled, three-phase, small commercial air conditioners and heat pumps with a cooling capacity of less than 65,000 Btu/h and air-cooled, three-phase, variable refrigerant flow air conditioners and heat pumps with a cooling capacity of less than 65,000 Btu/h are categories. EPCA requires the U.S. Department of Energy ("DOE" or "the Department") to consider the need for amended standards each time the relevant industry standard is amended with respect to the standard levels or design requirements applicable to that equipment, or periodically under a six-year-lookback review provision. For the three-phase equipment that is the subject of this notice of proposed rulemaking ("NOPR"), DOE is proposing amended energy conservation standards that rely on new efficiency metrics and align with amended efficiency levels in the industry standard. DOE has preliminarily determined that it lacks clear and convincing evidence required by the statute to adopt standards more stringent than the levels specified in the industry standard. This NOPR also announces a webinar to receive comment on these proposed standards and associated analyses and results.</t>
  </si>
  <si>
    <t>8415 - Air conditioning machines comprising a motor-driven fan and elements for changing the temperature and humidity, incl. those machines in which the humidity cannot be separately regulated; parts thereof; 8418 - Refrigerators, freezers and other refrigerating or freezing equipment, electric or other; heat pumps; parts thereof (excl. air conditioning machines of heading 8415); 8419 - 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 8516 - Electric instantaneous or storage water heaters and immersion heaters; electric space-heating apparatus and soil-heating apparatus; electro-thermic hairdressing apparatus, e.g. hairdryers, hair curlers and curling tong heaters, and hand dryers; electric smoothing irons; other electro-thermic appliances of a kind used for domestic purposes; electric heating resistors (other than those of heading 8545); parts thereof; 27.080 - Heat pumps; 23.120 - Ventilators. Fans. Air-conditioners; 13.020 - Environmental protection</t>
  </si>
  <si>
    <t>Radio og TV-udstyr</t>
  </si>
  <si>
    <t>Draft Notification of the National Broadcasting and Telecommunications Commission Re: Technical Standard for Digital Terrestrial Television Receiver</t>
  </si>
  <si>
    <t>This draft technical specification (NBTC TS 4002-2565), which supersedes NBTC TS4002-2560, specifies the minimum technical specifications for digital terrestrial television receiver which are capable of receiving digital television signal in DVB-T2 system. This draft technical specification covers the following types of receiver:(i) Integrated Digital Television (iDTV);(ii) Set-top box;(iii) Portable/mobile receivers;(iv) Vehicle receivers; and(v) Other receivers which are not connected to supply mains.Non-standalone receivers, such as dongle or PCI card, are not in the scope of this technical specification.</t>
  </si>
  <si>
    <t>Draft FDA Circular entitled "Abridged Processing of Application for Registration/Notification of Medical Devices Approved by National Regulatory Authority of Any ASEAN Member Country"</t>
  </si>
  <si>
    <t>The Circular aims to carry out good reliance practices in the regulatory processes of medical devices. Specifically, it intends to provide guidelines on the abridged processing of application for registration of medical devices with product approval issued by the National Regulatory Authority of any ASEAN member country under the ASEAN Medical Device Directive- Common Submission Dossier Template requirements. </t>
  </si>
  <si>
    <t>11.040 - Medical equipment</t>
  </si>
  <si>
    <t>Proposal for Amendments to the Inspection Requirements for Fire-retardant Construction Materials</t>
  </si>
  <si>
    <t>With a view to enhancing the performance of fire-retardant construction materials, which are currently subject to mandatory inspection, to protect consumers, the Bureau of Standards, Metrology and Inspection (BSMI) is proposing to update the inspection standards for fiber cement boards, gypsum boards, cement bonded wood-wool and flake boards, hard fiberboards, Insulation fiberboards, fiber reinforced cement sidings, fiber reinforced cement boards, regenerated fiber cement boards and sound absorbing materials to their current versions, published in 2017.The BSMI also proposes to adopt the procedure of Type-Approved Batch Inspection (TABI) in place of Monitoring Inspection to speed up customs clearance. The alternative procedure of Registration of Product Certification (Modules II+IV, II+V, or II+VII) is still available for business operators to choose depending on their needs.Magnesium oxide boards, perlite boards and rock wool sheathing boards are proposed to be deleted from the mandatory inspection scope.</t>
  </si>
  <si>
    <t>681182 - Sheets, panels, paving, tiles and similar articles, of cellulose fibre-cement or the like, not containing asbestos (excl. corrugated sheets); 6808 - Panels, boards, tiles, blocks and similar articles of vegetable fibre, of straw or of shavings, chips, particles, sawdust or other waste of wood, agglomerated with cement, plaster or other mineral binders (excl. articles of asbestos-cement, cellulose fibre-cement or the like); 680690 - Mixtures and articles of heat-insulating, sound-insulating or sound absorbing mineral materials (excl. slag-wool, rock-wool and similar mineral wools, exfoliated vermiculite, expanded clays, foamed slag and similar expanded mineral materials, articles of light concrete, asbestos-cement, cellulose fibre-cement or the like, mixtures and other articles of or based on asbestos, and ceramic products); 68091 - - Boards, sheets, panels, tiles and similar articles, not ornamented :; 441192 - Fibreboard of wood or other ligneous materials, whether or not agglomerated with resins or other organic bonding agents, of a density of &gt; 0,8 g/cm³ (excl. medium density fibreboard "MDF"; particle board, whether or not bonded with one or more sheets of fibreboard; laminated wood with a layer of plywood; cellular wood panels of which both sides are fibreboard; paperboard; identifiable furniture components); 441194 - Fibreboard of wood or other ligneous materials, whether or not agglomerated with resins or other organic bonding agents, of a density of &lt;= 0,5 g/cm³ (excl. medium density fibreboard "MDF"; particle board, whether or not bonded with one or more sheets of fibreboard; laminated wood with a layer of plywood; cellular wood panels of which both sides are fibreboard; paperboard; identifiable furniture components); 79.060.20 - Fibre and particle boards</t>
  </si>
  <si>
    <t xml:space="preserve">Engangsplastikposer </t>
  </si>
  <si>
    <t>Draft Ministerial Order regarding banning single-use plastic bags with thickness less than 35 microns in the Bahraini market.</t>
  </si>
  <si>
    <t>The purpose of this Ministerial Order is to ban single-use plastic bags with thickness less than 35 microns in the Bahraini market, with exempting bags used for medical purposes and bags manufactured to be exported from the Kingdom of Bahrain.</t>
  </si>
  <si>
    <t>83.140.99 - Other rubber and plastics products</t>
  </si>
  <si>
    <t>Consumer information, labelling (TBT); Protection of animal or plant life or health (TBT); Protection of the environment (TBT)</t>
  </si>
  <si>
    <t>Brandhæmmende byggematerialer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</si>
</sst>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b/>
      <sz val="11"/>
      <name val="Calibri"/>
    </font>
    <font>
      <sz val="11"/>
      <name val="Calibri"/>
      <family val="2"/>
    </font>
    <font>
      <b/>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applyNumberFormat="1" applyFont="1" applyProtection="1"/>
    <xf numFmtId="0" fontId="1" fillId="0" borderId="0" xfId="0" applyNumberFormat="1" applyFont="1" applyAlignment="1" applyProtection="1">
      <alignment horizontal="center" vertical="center"/>
    </xf>
    <xf numFmtId="0" fontId="0" fillId="0" borderId="0" xfId="0" applyNumberFormat="1" applyFont="1" applyAlignment="1" applyProtection="1">
      <alignment wrapText="1"/>
    </xf>
    <xf numFmtId="0" fontId="1" fillId="0" borderId="0" xfId="0" applyNumberFormat="1" applyFont="1" applyAlignment="1" applyProtection="1">
      <alignment horizontal="center" vertical="center" wrapText="1"/>
    </xf>
    <xf numFmtId="0" fontId="0" fillId="0" borderId="0" xfId="0" applyNumberFormat="1" applyFont="1" applyAlignment="1" applyProtection="1">
      <alignment vertical="top"/>
    </xf>
    <xf numFmtId="0" fontId="0" fillId="0" borderId="0" xfId="0" applyNumberFormat="1" applyFont="1" applyAlignment="1" applyProtection="1">
      <alignment vertical="top" wrapText="1"/>
    </xf>
    <xf numFmtId="14" fontId="0" fillId="0" borderId="0" xfId="0" applyNumberFormat="1" applyFont="1" applyAlignment="1" applyProtection="1">
      <alignment vertical="top"/>
    </xf>
    <xf numFmtId="0" fontId="2" fillId="0" borderId="0" xfId="0" applyNumberFormat="1" applyFont="1" applyAlignment="1" applyProtection="1">
      <alignment vertical="top" wrapText="1"/>
    </xf>
    <xf numFmtId="0" fontId="3" fillId="0" borderId="0" xfId="0" applyNumberFormat="1" applyFont="1" applyAlignment="1" applyProtection="1">
      <alignment horizontal="center" vertical="center" wrapText="1"/>
    </xf>
    <xf numFmtId="0" fontId="2" fillId="0" borderId="0" xfId="0" applyFont="1" applyAlignment="1">
      <alignment vertical="top" wrapText="1"/>
    </xf>
    <xf numFmtId="14" fontId="0" fillId="0" borderId="0" xfId="0" applyNumberFormat="1" applyAlignment="1">
      <alignment vertical="top"/>
    </xf>
    <xf numFmtId="0" fontId="0" fillId="0" borderId="0" xfId="0"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6"/>
  <sheetViews>
    <sheetView tabSelected="1" workbookViewId="0">
      <pane ySplit="1" topLeftCell="A2" activePane="bottomLeft" state="frozen"/>
      <selection pane="bottomLeft" activeCell="A2" sqref="A2"/>
    </sheetView>
  </sheetViews>
  <sheetFormatPr defaultRowHeight="14.4"/>
  <cols>
    <col min="1" max="1" width="40" style="2" customWidth="1"/>
    <col min="2" max="2" width="43" style="2" customWidth="1"/>
    <col min="3" max="3" width="30" customWidth="1"/>
    <col min="4" max="5" width="100" style="2" customWidth="1"/>
    <col min="6" max="6" width="40" customWidth="1"/>
    <col min="7" max="7" width="68.88671875" customWidth="1"/>
    <col min="8" max="8" width="38.109375" customWidth="1"/>
    <col min="9" max="10" width="30" customWidth="1"/>
  </cols>
  <sheetData>
    <row r="1" spans="1:10" ht="30" customHeight="1">
      <c r="A1" s="8" t="s">
        <v>4</v>
      </c>
      <c r="B1" s="3" t="s">
        <v>1</v>
      </c>
      <c r="C1" s="1" t="s">
        <v>0</v>
      </c>
      <c r="D1" s="3" t="s">
        <v>2</v>
      </c>
      <c r="E1" s="3" t="s">
        <v>3</v>
      </c>
      <c r="F1" s="1" t="s">
        <v>5</v>
      </c>
      <c r="G1" s="1" t="s">
        <v>6</v>
      </c>
      <c r="H1" s="1" t="s">
        <v>7</v>
      </c>
      <c r="I1" s="1" t="s">
        <v>8</v>
      </c>
      <c r="J1" s="1" t="s">
        <v>9</v>
      </c>
    </row>
    <row r="2" spans="1:10" ht="129.6">
      <c r="A2" s="5" t="s">
        <v>399</v>
      </c>
      <c r="B2" s="5" t="str">
        <f>HYPERLINK("https://epingalert.org/en/Search?viewData= G/TBT/N/BRA/1312"," G/TBT/N/BRA/1312")</f>
        <v xml:space="preserve"> G/TBT/N/BRA/1312</v>
      </c>
      <c r="C2" s="4" t="s">
        <v>18</v>
      </c>
      <c r="D2" s="5" t="s">
        <v>180</v>
      </c>
      <c r="E2" s="5" t="s">
        <v>181</v>
      </c>
      <c r="F2" s="4" t="s">
        <v>156</v>
      </c>
      <c r="G2" s="4" t="s">
        <v>134</v>
      </c>
      <c r="H2" s="4" t="s">
        <v>11</v>
      </c>
      <c r="I2" s="6" t="s">
        <v>11</v>
      </c>
      <c r="J2" s="4" t="s">
        <v>17</v>
      </c>
    </row>
    <row r="3" spans="1:10" ht="115.2">
      <c r="A3" s="5" t="s">
        <v>385</v>
      </c>
      <c r="B3" s="5" t="str">
        <f>HYPERLINK("https://epingalert.org/en/Search?viewData= G/TBT/N/EGY/318"," G/TBT/N/EGY/318")</f>
        <v xml:space="preserve"> G/TBT/N/EGY/318</v>
      </c>
      <c r="C3" s="4" t="s">
        <v>109</v>
      </c>
      <c r="D3" s="5" t="s">
        <v>110</v>
      </c>
      <c r="E3" s="5" t="s">
        <v>111</v>
      </c>
      <c r="F3" s="4" t="s">
        <v>112</v>
      </c>
      <c r="G3" s="4" t="s">
        <v>113</v>
      </c>
      <c r="H3" s="4" t="s">
        <v>11</v>
      </c>
      <c r="I3" s="6">
        <v>44697</v>
      </c>
      <c r="J3" s="4" t="s">
        <v>17</v>
      </c>
    </row>
    <row r="4" spans="1:10" ht="409.6">
      <c r="A4" s="7" t="s">
        <v>389</v>
      </c>
      <c r="B4" s="5" t="str">
        <f>HYPERLINK("https://epingalert.org/en/Search?viewData= G/TBT/N/CHL/590"," G/TBT/N/CHL/590")</f>
        <v xml:space="preserve"> G/TBT/N/CHL/590</v>
      </c>
      <c r="C4" s="4" t="s">
        <v>130</v>
      </c>
      <c r="D4" s="5" t="s">
        <v>131</v>
      </c>
      <c r="E4" s="5" t="s">
        <v>132</v>
      </c>
      <c r="F4" s="4" t="s">
        <v>11</v>
      </c>
      <c r="G4" s="4" t="s">
        <v>25</v>
      </c>
      <c r="H4" s="4" t="s">
        <v>11</v>
      </c>
      <c r="I4" s="6">
        <v>44667</v>
      </c>
      <c r="J4" s="4" t="s">
        <v>17</v>
      </c>
    </row>
    <row r="5" spans="1:10" ht="144">
      <c r="A5" s="7" t="s">
        <v>412</v>
      </c>
      <c r="B5" s="5" t="str">
        <f>HYPERLINK("https://epingalert.org/en/Search?viewData= G/TBT/N/RWA/635"," G/TBT/N/RWA/635")</f>
        <v xml:space="preserve"> G/TBT/N/RWA/635</v>
      </c>
      <c r="C5" s="4" t="s">
        <v>217</v>
      </c>
      <c r="D5" s="5" t="s">
        <v>284</v>
      </c>
      <c r="E5" s="5" t="s">
        <v>285</v>
      </c>
      <c r="F5" s="4" t="s">
        <v>286</v>
      </c>
      <c r="G5" s="4" t="s">
        <v>221</v>
      </c>
      <c r="H5" s="4" t="s">
        <v>11</v>
      </c>
      <c r="I5" s="6">
        <v>44690</v>
      </c>
      <c r="J5" s="4" t="s">
        <v>17</v>
      </c>
    </row>
    <row r="6" spans="1:10" ht="28.8">
      <c r="A6" s="7" t="s">
        <v>424</v>
      </c>
      <c r="B6" s="5" t="str">
        <f>HYPERLINK("https://epingalert.org/en/Search?viewData= G/TBT/N/CHN/1661"," G/TBT/N/CHN/1661")</f>
        <v xml:space="preserve"> G/TBT/N/CHN/1661</v>
      </c>
      <c r="C6" s="4" t="s">
        <v>318</v>
      </c>
      <c r="D6" s="5" t="s">
        <v>319</v>
      </c>
      <c r="E6" s="5" t="s">
        <v>320</v>
      </c>
      <c r="F6" s="4" t="s">
        <v>321</v>
      </c>
      <c r="G6" s="4" t="s">
        <v>117</v>
      </c>
      <c r="H6" s="4" t="s">
        <v>11</v>
      </c>
      <c r="I6" s="6">
        <v>44688</v>
      </c>
      <c r="J6" s="4" t="s">
        <v>17</v>
      </c>
    </row>
    <row r="7" spans="1:10" ht="57.6">
      <c r="A7" s="7" t="s">
        <v>405</v>
      </c>
      <c r="B7" s="5" t="str">
        <f>HYPERLINK("https://epingalert.org/en/Search?viewData= G/TBT/N/EU/881"," G/TBT/N/EU/881")</f>
        <v xml:space="preserve"> G/TBT/N/EU/881</v>
      </c>
      <c r="C7" s="4" t="s">
        <v>50</v>
      </c>
      <c r="D7" s="5" t="s">
        <v>232</v>
      </c>
      <c r="E7" s="5" t="s">
        <v>233</v>
      </c>
      <c r="F7" s="4" t="s">
        <v>234</v>
      </c>
      <c r="G7" s="4" t="s">
        <v>117</v>
      </c>
      <c r="H7" s="4" t="s">
        <v>11</v>
      </c>
      <c r="I7" s="6">
        <v>44691</v>
      </c>
      <c r="J7" s="4" t="s">
        <v>17</v>
      </c>
    </row>
    <row r="8" spans="1:10" ht="72">
      <c r="A8" s="7" t="s">
        <v>405</v>
      </c>
      <c r="B8" s="5" t="str">
        <f>HYPERLINK("https://epingalert.org/en/Search?viewData= G/TBT/N/EU/877"," G/TBT/N/EU/877")</f>
        <v xml:space="preserve"> G/TBT/N/EU/877</v>
      </c>
      <c r="C8" s="4" t="s">
        <v>50</v>
      </c>
      <c r="D8" s="5" t="s">
        <v>337</v>
      </c>
      <c r="E8" s="5" t="s">
        <v>338</v>
      </c>
      <c r="F8" s="4" t="s">
        <v>234</v>
      </c>
      <c r="G8" s="4" t="s">
        <v>117</v>
      </c>
      <c r="H8" s="4" t="s">
        <v>11</v>
      </c>
      <c r="I8" s="6">
        <v>44687</v>
      </c>
      <c r="J8" s="4" t="s">
        <v>17</v>
      </c>
    </row>
    <row r="9" spans="1:10" ht="43.2">
      <c r="A9" s="7" t="s">
        <v>427</v>
      </c>
      <c r="B9" s="5" t="str">
        <f>HYPERLINK("https://epingalert.org/en/Search?viewData= G/TBT/N/JPN/729"," G/TBT/N/JPN/729")</f>
        <v xml:space="preserve"> G/TBT/N/JPN/729</v>
      </c>
      <c r="C9" s="4" t="s">
        <v>195</v>
      </c>
      <c r="D9" s="5" t="s">
        <v>331</v>
      </c>
      <c r="E9" s="5" t="s">
        <v>332</v>
      </c>
      <c r="F9" s="4" t="s">
        <v>162</v>
      </c>
      <c r="G9" s="4" t="s">
        <v>113</v>
      </c>
      <c r="H9" s="4" t="s">
        <v>333</v>
      </c>
      <c r="I9" s="6">
        <v>44657</v>
      </c>
      <c r="J9" s="4" t="s">
        <v>17</v>
      </c>
    </row>
    <row r="10" spans="1:10" ht="187.2">
      <c r="A10" s="7" t="s">
        <v>427</v>
      </c>
      <c r="B10" s="5" t="str">
        <f>HYPERLINK("https://epingalert.org/en/Search?viewData= G/TBT/N/AUS/138"," G/TBT/N/AUS/138")</f>
        <v xml:space="preserve"> G/TBT/N/AUS/138</v>
      </c>
      <c r="C10" s="4" t="s">
        <v>166</v>
      </c>
      <c r="D10" s="5" t="s">
        <v>364</v>
      </c>
      <c r="E10" s="5" t="s">
        <v>365</v>
      </c>
      <c r="F10" s="4" t="s">
        <v>162</v>
      </c>
      <c r="G10" s="4" t="s">
        <v>134</v>
      </c>
      <c r="H10" s="4" t="s">
        <v>11</v>
      </c>
      <c r="I10" s="6">
        <v>44682</v>
      </c>
      <c r="J10" s="4" t="s">
        <v>17</v>
      </c>
    </row>
    <row r="11" spans="1:10" ht="43.5" customHeight="1">
      <c r="A11" s="5" t="s">
        <v>380</v>
      </c>
      <c r="B11" s="5" t="str">
        <f>HYPERLINK("https://epingalert.org/en/Search?viewData= G/TBT/N/ECU/512"," G/TBT/N/ECU/512")</f>
        <v xml:space="preserve"> G/TBT/N/ECU/512</v>
      </c>
      <c r="C11" s="4" t="s">
        <v>62</v>
      </c>
      <c r="D11" s="5" t="s">
        <v>63</v>
      </c>
      <c r="E11" s="5" t="s">
        <v>64</v>
      </c>
      <c r="F11" s="4" t="s">
        <v>11</v>
      </c>
      <c r="G11" s="4" t="s">
        <v>65</v>
      </c>
      <c r="H11" s="4" t="s">
        <v>11</v>
      </c>
      <c r="I11" s="6">
        <v>44697</v>
      </c>
      <c r="J11" s="4" t="s">
        <v>17</v>
      </c>
    </row>
    <row r="12" spans="1:10" ht="129.6">
      <c r="A12" s="9" t="s">
        <v>470</v>
      </c>
      <c r="B12" s="11" t="str">
        <f>HYPERLINK("https://epingalert.org/en/Search?viewData= G/TBT/N/TPKM/486"," G/TBT/N/TPKM/486")</f>
        <v xml:space="preserve"> G/TBT/N/TPKM/486</v>
      </c>
      <c r="C12" s="11" t="s">
        <v>144</v>
      </c>
      <c r="D12" s="12" t="s">
        <v>462</v>
      </c>
      <c r="E12" s="12" t="s">
        <v>463</v>
      </c>
      <c r="F12" s="11" t="s">
        <v>464</v>
      </c>
      <c r="G12" s="11" t="s">
        <v>134</v>
      </c>
      <c r="H12" s="11" t="s">
        <v>11</v>
      </c>
      <c r="I12" s="10">
        <v>44710</v>
      </c>
      <c r="J12" s="11" t="s">
        <v>17</v>
      </c>
    </row>
    <row r="13" spans="1:10" ht="43.2">
      <c r="A13" s="7" t="s">
        <v>391</v>
      </c>
      <c r="B13" s="5" t="str">
        <f>HYPERLINK("https://epingalert.org/en/Search?viewData= G/TBT/N/RUS/128"," G/TBT/N/RUS/128")</f>
        <v xml:space="preserve"> G/TBT/N/RUS/128</v>
      </c>
      <c r="C13" s="4" t="s">
        <v>145</v>
      </c>
      <c r="D13" s="5" t="s">
        <v>146</v>
      </c>
      <c r="E13" s="5" t="s">
        <v>147</v>
      </c>
      <c r="F13" s="4" t="s">
        <v>148</v>
      </c>
      <c r="G13" s="4" t="s">
        <v>149</v>
      </c>
      <c r="H13" s="4" t="s">
        <v>11</v>
      </c>
      <c r="I13" s="6">
        <v>44589</v>
      </c>
      <c r="J13" s="4" t="s">
        <v>17</v>
      </c>
    </row>
    <row r="14" spans="1:10" ht="115.2">
      <c r="A14" s="7" t="s">
        <v>391</v>
      </c>
      <c r="B14" s="5" t="str">
        <f>HYPERLINK("https://epingalert.org/en/Search?viewData= G/TBT/N/TPKM/485"," G/TBT/N/TPKM/485")</f>
        <v xml:space="preserve"> G/TBT/N/TPKM/485</v>
      </c>
      <c r="C14" s="4" t="s">
        <v>144</v>
      </c>
      <c r="D14" s="5" t="s">
        <v>368</v>
      </c>
      <c r="E14" s="5" t="s">
        <v>369</v>
      </c>
      <c r="F14" s="4" t="s">
        <v>370</v>
      </c>
      <c r="G14" s="4" t="s">
        <v>23</v>
      </c>
      <c r="H14" s="4" t="s">
        <v>11</v>
      </c>
      <c r="I14" s="6">
        <v>44681</v>
      </c>
      <c r="J14" s="4" t="s">
        <v>17</v>
      </c>
    </row>
    <row r="15" spans="1:10" ht="187.2">
      <c r="A15" s="7" t="s">
        <v>390</v>
      </c>
      <c r="B15" s="5" t="str">
        <f>HYPERLINK("https://epingalert.org/en/Search?viewData= G/TBT/N/GBR/46"," G/TBT/N/GBR/46")</f>
        <v xml:space="preserve"> G/TBT/N/GBR/46</v>
      </c>
      <c r="C15" s="4" t="s">
        <v>140</v>
      </c>
      <c r="D15" s="5" t="s">
        <v>141</v>
      </c>
      <c r="E15" s="5" t="s">
        <v>142</v>
      </c>
      <c r="F15" s="4" t="s">
        <v>143</v>
      </c>
      <c r="G15" s="4" t="s">
        <v>117</v>
      </c>
      <c r="H15" s="4" t="s">
        <v>11</v>
      </c>
      <c r="I15" s="6">
        <v>44696</v>
      </c>
      <c r="J15" s="4" t="s">
        <v>17</v>
      </c>
    </row>
    <row r="16" spans="1:10" ht="129.6">
      <c r="A16" s="9" t="s">
        <v>445</v>
      </c>
      <c r="B16" s="11" t="str">
        <f>HYPERLINK("https://epingalert.org/en/Search?viewData= G/TBT/N/USA/1845"," G/TBT/N/USA/1845")</f>
        <v xml:space="preserve"> G/TBT/N/USA/1845</v>
      </c>
      <c r="C16" s="11" t="s">
        <v>10</v>
      </c>
      <c r="D16" s="12" t="s">
        <v>446</v>
      </c>
      <c r="E16" s="12" t="s">
        <v>447</v>
      </c>
      <c r="F16" s="11" t="s">
        <v>448</v>
      </c>
      <c r="G16" s="11" t="s">
        <v>134</v>
      </c>
      <c r="H16" s="11" t="s">
        <v>11</v>
      </c>
      <c r="I16" s="10">
        <v>44739</v>
      </c>
      <c r="J16" s="11" t="s">
        <v>17</v>
      </c>
    </row>
    <row r="17" spans="1:10" ht="144">
      <c r="A17" s="7" t="s">
        <v>431</v>
      </c>
      <c r="B17" s="5" t="str">
        <f>HYPERLINK("https://epingalert.org/en/Search?viewData= G/TBT/N/FRA/223"," G/TBT/N/FRA/223")</f>
        <v xml:space="preserve"> G/TBT/N/FRA/223</v>
      </c>
      <c r="C17" s="4" t="s">
        <v>347</v>
      </c>
      <c r="D17" s="5" t="s">
        <v>348</v>
      </c>
      <c r="E17" s="5" t="s">
        <v>349</v>
      </c>
      <c r="F17" s="4" t="s">
        <v>350</v>
      </c>
      <c r="G17" s="4" t="s">
        <v>25</v>
      </c>
      <c r="H17" s="4" t="s">
        <v>11</v>
      </c>
      <c r="I17" s="6">
        <v>44683</v>
      </c>
      <c r="J17" s="4" t="s">
        <v>17</v>
      </c>
    </row>
    <row r="18" spans="1:10" ht="43.2">
      <c r="A18" s="9" t="s">
        <v>465</v>
      </c>
      <c r="B18" s="11" t="str">
        <f>HYPERLINK("https://epingalert.org/en/Search?viewData= G/TBT/N/BHR/621"," G/TBT/N/BHR/621")</f>
        <v xml:space="preserve"> G/TBT/N/BHR/621</v>
      </c>
      <c r="C18" s="11" t="s">
        <v>54</v>
      </c>
      <c r="D18" s="12" t="s">
        <v>466</v>
      </c>
      <c r="E18" s="12" t="s">
        <v>467</v>
      </c>
      <c r="F18" s="11" t="s">
        <v>468</v>
      </c>
      <c r="G18" s="11" t="s">
        <v>469</v>
      </c>
      <c r="H18" s="11" t="s">
        <v>11</v>
      </c>
      <c r="I18" s="10" t="s">
        <v>11</v>
      </c>
      <c r="J18" s="11" t="s">
        <v>17</v>
      </c>
    </row>
    <row r="19" spans="1:10">
      <c r="A19" s="9" t="s">
        <v>441</v>
      </c>
      <c r="B19" s="11" t="str">
        <f>HYPERLINK("https://epingalert.org/en/Search?viewData= G/TBT/N/THA/659"," G/TBT/N/THA/659")</f>
        <v xml:space="preserve"> G/TBT/N/THA/659</v>
      </c>
      <c r="C19" s="12" t="s">
        <v>309</v>
      </c>
      <c r="D19" s="12" t="s">
        <v>442</v>
      </c>
      <c r="E19" s="11" t="s">
        <v>443</v>
      </c>
      <c r="F19" s="11" t="s">
        <v>11</v>
      </c>
      <c r="G19" s="11" t="s">
        <v>113</v>
      </c>
      <c r="H19" s="11" t="s">
        <v>444</v>
      </c>
      <c r="I19" s="10" t="s">
        <v>11</v>
      </c>
      <c r="J19" s="11" t="s">
        <v>17</v>
      </c>
    </row>
    <row r="20" spans="1:10" ht="72">
      <c r="A20" s="5" t="s">
        <v>382</v>
      </c>
      <c r="B20" s="5" t="str">
        <f>HYPERLINK("https://epingalert.org/en/Search?viewData= G/TBT/N/PHL/282"," G/TBT/N/PHL/282")</f>
        <v xml:space="preserve"> G/TBT/N/PHL/282</v>
      </c>
      <c r="C20" s="4" t="s">
        <v>76</v>
      </c>
      <c r="D20" s="5" t="s">
        <v>86</v>
      </c>
      <c r="E20" s="5" t="s">
        <v>87</v>
      </c>
      <c r="F20" s="4" t="s">
        <v>88</v>
      </c>
      <c r="G20" s="4" t="s">
        <v>77</v>
      </c>
      <c r="H20" s="4" t="s">
        <v>11</v>
      </c>
      <c r="I20" s="6">
        <v>44683</v>
      </c>
      <c r="J20" s="4" t="s">
        <v>17</v>
      </c>
    </row>
    <row r="21" spans="1:10" ht="45.75" customHeight="1">
      <c r="A21" s="7" t="s">
        <v>382</v>
      </c>
      <c r="B21" s="5" t="str">
        <f>HYPERLINK("https://epingalert.org/en/Search?viewData= G/TBT/N/JPN/728"," G/TBT/N/JPN/728")</f>
        <v xml:space="preserve"> G/TBT/N/JPN/728</v>
      </c>
      <c r="C21" s="4" t="s">
        <v>195</v>
      </c>
      <c r="D21" s="5" t="s">
        <v>351</v>
      </c>
      <c r="E21" s="5" t="s">
        <v>332</v>
      </c>
      <c r="F21" s="4" t="s">
        <v>162</v>
      </c>
      <c r="G21" s="4" t="s">
        <v>113</v>
      </c>
      <c r="H21" s="4" t="s">
        <v>333</v>
      </c>
      <c r="I21" s="6">
        <v>44652</v>
      </c>
      <c r="J21" s="4" t="s">
        <v>17</v>
      </c>
    </row>
    <row r="22" spans="1:10" ht="28.8">
      <c r="A22" s="5" t="s">
        <v>377</v>
      </c>
      <c r="B22" s="5" t="str">
        <f>HYPERLINK("https://epingalert.org/en/Search?viewData= G/TBT/N/MWI/72"," G/TBT/N/MWI/72")</f>
        <v xml:space="preserve"> G/TBT/N/MWI/72</v>
      </c>
      <c r="C22" s="4" t="s">
        <v>26</v>
      </c>
      <c r="D22" s="5" t="s">
        <v>31</v>
      </c>
      <c r="E22" s="5" t="s">
        <v>32</v>
      </c>
      <c r="F22" s="4" t="s">
        <v>33</v>
      </c>
      <c r="G22" s="4" t="s">
        <v>16</v>
      </c>
      <c r="H22" s="4" t="s">
        <v>30</v>
      </c>
      <c r="I22" s="6">
        <v>44698</v>
      </c>
      <c r="J22" s="4" t="s">
        <v>17</v>
      </c>
    </row>
    <row r="23" spans="1:10" ht="28.8">
      <c r="A23" s="5" t="s">
        <v>377</v>
      </c>
      <c r="B23" s="5" t="str">
        <f>HYPERLINK("https://epingalert.org/en/Search?viewData= G/TBT/N/MWI/75"," G/TBT/N/MWI/75")</f>
        <v xml:space="preserve"> G/TBT/N/MWI/75</v>
      </c>
      <c r="C23" s="4" t="s">
        <v>26</v>
      </c>
      <c r="D23" s="5" t="s">
        <v>34</v>
      </c>
      <c r="E23" s="5" t="s">
        <v>35</v>
      </c>
      <c r="F23" s="4" t="s">
        <v>36</v>
      </c>
      <c r="G23" s="4" t="s">
        <v>16</v>
      </c>
      <c r="H23" s="4" t="s">
        <v>30</v>
      </c>
      <c r="I23" s="6">
        <v>44698</v>
      </c>
      <c r="J23" s="4" t="s">
        <v>17</v>
      </c>
    </row>
    <row r="24" spans="1:10" ht="43.2">
      <c r="A24" s="5" t="s">
        <v>377</v>
      </c>
      <c r="B24" s="5" t="str">
        <f>HYPERLINK("https://epingalert.org/en/Search?viewData= G/TBT/N/MWI/71"," G/TBT/N/MWI/71")</f>
        <v xml:space="preserve"> G/TBT/N/MWI/71</v>
      </c>
      <c r="C24" s="4" t="s">
        <v>26</v>
      </c>
      <c r="D24" s="5" t="s">
        <v>37</v>
      </c>
      <c r="E24" s="5" t="s">
        <v>38</v>
      </c>
      <c r="F24" s="4" t="s">
        <v>39</v>
      </c>
      <c r="G24" s="4" t="s">
        <v>16</v>
      </c>
      <c r="H24" s="4" t="s">
        <v>30</v>
      </c>
      <c r="I24" s="6">
        <v>44698</v>
      </c>
      <c r="J24" s="4" t="s">
        <v>17</v>
      </c>
    </row>
    <row r="25" spans="1:10" ht="37.5" customHeight="1">
      <c r="A25" s="5" t="s">
        <v>377</v>
      </c>
      <c r="B25" s="5" t="str">
        <f>HYPERLINK("https://epingalert.org/en/Search?viewData= G/TBT/N/MWI/69"," G/TBT/N/MWI/69")</f>
        <v xml:space="preserve"> G/TBT/N/MWI/69</v>
      </c>
      <c r="C25" s="4" t="s">
        <v>26</v>
      </c>
      <c r="D25" s="5" t="s">
        <v>40</v>
      </c>
      <c r="E25" s="5" t="s">
        <v>41</v>
      </c>
      <c r="F25" s="4" t="s">
        <v>42</v>
      </c>
      <c r="G25" s="4" t="s">
        <v>16</v>
      </c>
      <c r="H25" s="4" t="s">
        <v>30</v>
      </c>
      <c r="I25" s="6">
        <v>44698</v>
      </c>
      <c r="J25" s="4" t="s">
        <v>17</v>
      </c>
    </row>
    <row r="26" spans="1:10" ht="28.8">
      <c r="A26" s="5" t="s">
        <v>377</v>
      </c>
      <c r="B26" s="5" t="str">
        <f>HYPERLINK("https://epingalert.org/en/Search?viewData= G/TBT/N/MWI/76"," G/TBT/N/MWI/76")</f>
        <v xml:space="preserve"> G/TBT/N/MWI/76</v>
      </c>
      <c r="C26" s="4" t="s">
        <v>26</v>
      </c>
      <c r="D26" s="5" t="s">
        <v>43</v>
      </c>
      <c r="E26" s="5" t="s">
        <v>44</v>
      </c>
      <c r="F26" s="4" t="s">
        <v>45</v>
      </c>
      <c r="G26" s="4" t="s">
        <v>16</v>
      </c>
      <c r="H26" s="4" t="s">
        <v>30</v>
      </c>
      <c r="I26" s="6">
        <v>44698</v>
      </c>
      <c r="J26" s="4" t="s">
        <v>17</v>
      </c>
    </row>
    <row r="27" spans="1:10" ht="57.6">
      <c r="A27" s="5" t="s">
        <v>377</v>
      </c>
      <c r="B27" s="5" t="str">
        <f>HYPERLINK("https://epingalert.org/en/Search?viewData= G/TBT/N/ARE/524, G/TBT/N/BHR/620, G/TBT/N/KWT/587, G/TBT/N/OMN/456, G/TBT/N/QAT/608, G/TBT/N/SAU/1233, G/TBT/N/YEM/215"," G/TBT/N/ARE/524, G/TBT/N/BHR/620, G/TBT/N/KWT/587, G/TBT/N/OMN/456, G/TBT/N/QAT/608, G/TBT/N/SAU/1233, G/TBT/N/YEM/215")</f>
        <v xml:space="preserve"> G/TBT/N/ARE/524, G/TBT/N/BHR/620, G/TBT/N/KWT/587, G/TBT/N/OMN/456, G/TBT/N/QAT/608, G/TBT/N/SAU/1233, G/TBT/N/YEM/215</v>
      </c>
      <c r="C27" s="4" t="s">
        <v>54</v>
      </c>
      <c r="D27" s="5" t="s">
        <v>55</v>
      </c>
      <c r="E27" s="5" t="s">
        <v>56</v>
      </c>
      <c r="F27" s="4" t="s">
        <v>57</v>
      </c>
      <c r="G27" s="4" t="s">
        <v>58</v>
      </c>
      <c r="H27" s="4" t="s">
        <v>59</v>
      </c>
      <c r="I27" s="6">
        <v>44697</v>
      </c>
      <c r="J27" s="4" t="s">
        <v>17</v>
      </c>
    </row>
    <row r="28" spans="1:10" ht="57.6">
      <c r="A28" s="5" t="s">
        <v>377</v>
      </c>
      <c r="B28" s="5" t="str">
        <f>HYPERLINK("https://epingalert.org/en/Search?viewData= G/TBT/N/ARE/524, G/TBT/N/BHR/620, G/TBT/N/KWT/587, G/TBT/N/OMN/456, G/TBT/N/QAT/608, G/TBT/N/SAU/1233, G/TBT/N/YEM/215"," G/TBT/N/ARE/524, G/TBT/N/BHR/620, G/TBT/N/KWT/587, G/TBT/N/OMN/456, G/TBT/N/QAT/608, G/TBT/N/SAU/1233, G/TBT/N/YEM/215")</f>
        <v xml:space="preserve"> G/TBT/N/ARE/524, G/TBT/N/BHR/620, G/TBT/N/KWT/587, G/TBT/N/OMN/456, G/TBT/N/QAT/608, G/TBT/N/SAU/1233, G/TBT/N/YEM/215</v>
      </c>
      <c r="C28" s="4" t="s">
        <v>60</v>
      </c>
      <c r="D28" s="5" t="s">
        <v>55</v>
      </c>
      <c r="E28" s="5" t="s">
        <v>56</v>
      </c>
      <c r="F28" s="4" t="s">
        <v>57</v>
      </c>
      <c r="G28" s="4" t="s">
        <v>58</v>
      </c>
      <c r="H28" s="4" t="s">
        <v>59</v>
      </c>
      <c r="I28" s="6">
        <v>44697</v>
      </c>
      <c r="J28" s="4" t="s">
        <v>17</v>
      </c>
    </row>
    <row r="29" spans="1:10" ht="28.8">
      <c r="A29" s="5" t="s">
        <v>377</v>
      </c>
      <c r="B29" s="5" t="str">
        <f>HYPERLINK("https://epingalert.org/en/Search?viewData= G/TBT/N/MWI/68"," G/TBT/N/MWI/68")</f>
        <v xml:space="preserve"> G/TBT/N/MWI/68</v>
      </c>
      <c r="C29" s="4" t="s">
        <v>26</v>
      </c>
      <c r="D29" s="5" t="s">
        <v>70</v>
      </c>
      <c r="E29" s="5" t="s">
        <v>71</v>
      </c>
      <c r="F29" s="4" t="s">
        <v>72</v>
      </c>
      <c r="G29" s="4" t="s">
        <v>16</v>
      </c>
      <c r="H29" s="4" t="s">
        <v>30</v>
      </c>
      <c r="I29" s="6">
        <v>44697</v>
      </c>
      <c r="J29" s="4" t="s">
        <v>17</v>
      </c>
    </row>
    <row r="30" spans="1:10" ht="32.25" customHeight="1">
      <c r="A30" s="5" t="s">
        <v>377</v>
      </c>
      <c r="B30" s="5" t="str">
        <f>HYPERLINK("https://epingalert.org/en/Search?viewData= G/TBT/N/MWI/73"," G/TBT/N/MWI/73")</f>
        <v xml:space="preserve"> G/TBT/N/MWI/73</v>
      </c>
      <c r="C30" s="4" t="s">
        <v>26</v>
      </c>
      <c r="D30" s="5" t="s">
        <v>73</v>
      </c>
      <c r="E30" s="5" t="s">
        <v>74</v>
      </c>
      <c r="F30" s="4" t="s">
        <v>75</v>
      </c>
      <c r="G30" s="4" t="s">
        <v>16</v>
      </c>
      <c r="H30" s="4" t="s">
        <v>30</v>
      </c>
      <c r="I30" s="6">
        <v>44697</v>
      </c>
      <c r="J30" s="4" t="s">
        <v>17</v>
      </c>
    </row>
    <row r="31" spans="1:10" ht="42" customHeight="1">
      <c r="A31" s="5" t="s">
        <v>377</v>
      </c>
      <c r="B31" s="5" t="str">
        <f>HYPERLINK("https://epingalert.org/en/Search?viewData= G/TBT/N/MWI/57"," G/TBT/N/MWI/57")</f>
        <v xml:space="preserve"> G/TBT/N/MWI/57</v>
      </c>
      <c r="C31" s="4" t="s">
        <v>26</v>
      </c>
      <c r="D31" s="5" t="s">
        <v>78</v>
      </c>
      <c r="E31" s="5" t="s">
        <v>79</v>
      </c>
      <c r="F31" s="4" t="s">
        <v>80</v>
      </c>
      <c r="G31" s="4" t="s">
        <v>81</v>
      </c>
      <c r="H31" s="4" t="s">
        <v>30</v>
      </c>
      <c r="I31" s="6">
        <v>44697</v>
      </c>
      <c r="J31" s="4" t="s">
        <v>17</v>
      </c>
    </row>
    <row r="32" spans="1:10" ht="28.8">
      <c r="A32" s="5" t="s">
        <v>377</v>
      </c>
      <c r="B32" s="5" t="str">
        <f>HYPERLINK("https://epingalert.org/en/Search?viewData= G/TBT/N/MWI/58"," G/TBT/N/MWI/58")</f>
        <v xml:space="preserve"> G/TBT/N/MWI/58</v>
      </c>
      <c r="C32" s="4" t="s">
        <v>26</v>
      </c>
      <c r="D32" s="5" t="s">
        <v>83</v>
      </c>
      <c r="E32" s="5" t="s">
        <v>84</v>
      </c>
      <c r="F32" s="4" t="s">
        <v>85</v>
      </c>
      <c r="G32" s="4" t="s">
        <v>16</v>
      </c>
      <c r="H32" s="4" t="s">
        <v>30</v>
      </c>
      <c r="I32" s="6">
        <v>44697</v>
      </c>
      <c r="J32" s="4" t="s">
        <v>17</v>
      </c>
    </row>
    <row r="33" spans="1:10" ht="57.6">
      <c r="A33" s="5" t="s">
        <v>377</v>
      </c>
      <c r="B33" s="5" t="str">
        <f>HYPERLINK("https://epingalert.org/en/Search?viewData= G/TBT/N/ARE/524, G/TBT/N/BHR/620, G/TBT/N/KWT/587, G/TBT/N/OMN/456, G/TBT/N/QAT/608, G/TBT/N/SAU/1233, G/TBT/N/YEM/215"," G/TBT/N/ARE/524, G/TBT/N/BHR/620, G/TBT/N/KWT/587, G/TBT/N/OMN/456, G/TBT/N/QAT/608, G/TBT/N/SAU/1233, G/TBT/N/YEM/215")</f>
        <v xml:space="preserve"> G/TBT/N/ARE/524, G/TBT/N/BHR/620, G/TBT/N/KWT/587, G/TBT/N/OMN/456, G/TBT/N/QAT/608, G/TBT/N/SAU/1233, G/TBT/N/YEM/215</v>
      </c>
      <c r="C33" s="4" t="s">
        <v>61</v>
      </c>
      <c r="D33" s="5" t="s">
        <v>55</v>
      </c>
      <c r="E33" s="5" t="s">
        <v>56</v>
      </c>
      <c r="F33" s="4" t="s">
        <v>57</v>
      </c>
      <c r="G33" s="4" t="s">
        <v>58</v>
      </c>
      <c r="H33" s="4" t="s">
        <v>59</v>
      </c>
      <c r="I33" s="6">
        <v>44697</v>
      </c>
      <c r="J33" s="4" t="s">
        <v>17</v>
      </c>
    </row>
    <row r="34" spans="1:10" ht="28.8">
      <c r="A34" s="5" t="s">
        <v>377</v>
      </c>
      <c r="B34" s="5" t="str">
        <f>HYPERLINK("https://epingalert.org/en/Search?viewData= G/TBT/N/MWI/65"," G/TBT/N/MWI/65")</f>
        <v xml:space="preserve"> G/TBT/N/MWI/65</v>
      </c>
      <c r="C34" s="4" t="s">
        <v>26</v>
      </c>
      <c r="D34" s="5" t="s">
        <v>89</v>
      </c>
      <c r="E34" s="5" t="s">
        <v>90</v>
      </c>
      <c r="F34" s="4" t="s">
        <v>91</v>
      </c>
      <c r="G34" s="4" t="s">
        <v>16</v>
      </c>
      <c r="H34" s="4" t="s">
        <v>30</v>
      </c>
      <c r="I34" s="6">
        <v>44697</v>
      </c>
      <c r="J34" s="4" t="s">
        <v>17</v>
      </c>
    </row>
    <row r="35" spans="1:10" ht="28.8">
      <c r="A35" s="5" t="s">
        <v>377</v>
      </c>
      <c r="B35" s="5" t="str">
        <f>HYPERLINK("https://epingalert.org/en/Search?viewData= G/TBT/N/MWI/66"," G/TBT/N/MWI/66")</f>
        <v xml:space="preserve"> G/TBT/N/MWI/66</v>
      </c>
      <c r="C35" s="4" t="s">
        <v>26</v>
      </c>
      <c r="D35" s="5" t="s">
        <v>92</v>
      </c>
      <c r="E35" s="5" t="s">
        <v>93</v>
      </c>
      <c r="F35" s="4" t="s">
        <v>94</v>
      </c>
      <c r="G35" s="4" t="s">
        <v>16</v>
      </c>
      <c r="H35" s="4" t="s">
        <v>30</v>
      </c>
      <c r="I35" s="6">
        <v>44697</v>
      </c>
      <c r="J35" s="4" t="s">
        <v>17</v>
      </c>
    </row>
    <row r="36" spans="1:10" ht="61.5" customHeight="1">
      <c r="A36" s="5" t="s">
        <v>377</v>
      </c>
      <c r="B36" s="5" t="str">
        <f>HYPERLINK("https://epingalert.org/en/Search?viewData= G/TBT/N/ARE/524, G/TBT/N/BHR/620, G/TBT/N/KWT/587, G/TBT/N/OMN/456, G/TBT/N/QAT/608, G/TBT/N/SAU/1233, G/TBT/N/YEM/215"," G/TBT/N/ARE/524, G/TBT/N/BHR/620, G/TBT/N/KWT/587, G/TBT/N/OMN/456, G/TBT/N/QAT/608, G/TBT/N/SAU/1233, G/TBT/N/YEM/215")</f>
        <v xml:space="preserve"> G/TBT/N/ARE/524, G/TBT/N/BHR/620, G/TBT/N/KWT/587, G/TBT/N/OMN/456, G/TBT/N/QAT/608, G/TBT/N/SAU/1233, G/TBT/N/YEM/215</v>
      </c>
      <c r="C36" s="4" t="s">
        <v>95</v>
      </c>
      <c r="D36" s="5" t="s">
        <v>55</v>
      </c>
      <c r="E36" s="5" t="s">
        <v>56</v>
      </c>
      <c r="F36" s="4" t="s">
        <v>57</v>
      </c>
      <c r="G36" s="4" t="s">
        <v>58</v>
      </c>
      <c r="H36" s="4" t="s">
        <v>59</v>
      </c>
      <c r="I36" s="6">
        <v>44697</v>
      </c>
      <c r="J36" s="4" t="s">
        <v>17</v>
      </c>
    </row>
    <row r="37" spans="1:10" ht="28.8">
      <c r="A37" s="5" t="s">
        <v>377</v>
      </c>
      <c r="B37" s="5" t="str">
        <f>HYPERLINK("https://epingalert.org/en/Search?viewData= G/TBT/N/MWI/67"," G/TBT/N/MWI/67")</f>
        <v xml:space="preserve"> G/TBT/N/MWI/67</v>
      </c>
      <c r="C37" s="4" t="s">
        <v>26</v>
      </c>
      <c r="D37" s="5" t="s">
        <v>103</v>
      </c>
      <c r="E37" s="5" t="s">
        <v>104</v>
      </c>
      <c r="F37" s="4" t="s">
        <v>105</v>
      </c>
      <c r="G37" s="4" t="s">
        <v>16</v>
      </c>
      <c r="H37" s="4" t="s">
        <v>30</v>
      </c>
      <c r="I37" s="6">
        <v>44697</v>
      </c>
      <c r="J37" s="4" t="s">
        <v>17</v>
      </c>
    </row>
    <row r="38" spans="1:10" ht="43.2">
      <c r="A38" s="5" t="s">
        <v>377</v>
      </c>
      <c r="B38" s="5" t="str">
        <f>HYPERLINK("https://epingalert.org/en/Search?viewData= G/TBT/N/MWI/74"," G/TBT/N/MWI/74")</f>
        <v xml:space="preserve"> G/TBT/N/MWI/74</v>
      </c>
      <c r="C38" s="4" t="s">
        <v>26</v>
      </c>
      <c r="D38" s="5" t="s">
        <v>106</v>
      </c>
      <c r="E38" s="5" t="s">
        <v>107</v>
      </c>
      <c r="F38" s="4" t="s">
        <v>108</v>
      </c>
      <c r="G38" s="4" t="s">
        <v>16</v>
      </c>
      <c r="H38" s="4" t="s">
        <v>30</v>
      </c>
      <c r="I38" s="6">
        <v>44697</v>
      </c>
      <c r="J38" s="4" t="s">
        <v>17</v>
      </c>
    </row>
    <row r="39" spans="1:10" ht="57.6">
      <c r="A39" s="5" t="s">
        <v>377</v>
      </c>
      <c r="B39" s="5" t="str">
        <f>HYPERLINK("https://epingalert.org/en/Search?viewData= G/TBT/N/ARE/524, G/TBT/N/BHR/620, G/TBT/N/KWT/587, G/TBT/N/OMN/456, G/TBT/N/QAT/608, G/TBT/N/SAU/1233, G/TBT/N/YEM/215"," G/TBT/N/ARE/524, G/TBT/N/BHR/620, G/TBT/N/KWT/587, G/TBT/N/OMN/456, G/TBT/N/QAT/608, G/TBT/N/SAU/1233, G/TBT/N/YEM/215")</f>
        <v xml:space="preserve"> G/TBT/N/ARE/524, G/TBT/N/BHR/620, G/TBT/N/KWT/587, G/TBT/N/OMN/456, G/TBT/N/QAT/608, G/TBT/N/SAU/1233, G/TBT/N/YEM/215</v>
      </c>
      <c r="C39" s="4" t="s">
        <v>100</v>
      </c>
      <c r="D39" s="5" t="s">
        <v>55</v>
      </c>
      <c r="E39" s="5" t="s">
        <v>56</v>
      </c>
      <c r="F39" s="4" t="s">
        <v>57</v>
      </c>
      <c r="G39" s="4" t="s">
        <v>58</v>
      </c>
      <c r="H39" s="4" t="s">
        <v>59</v>
      </c>
      <c r="I39" s="6">
        <v>44697</v>
      </c>
      <c r="J39" s="4" t="s">
        <v>17</v>
      </c>
    </row>
    <row r="40" spans="1:10" ht="43.2">
      <c r="A40" s="5" t="s">
        <v>377</v>
      </c>
      <c r="B40" s="5" t="str">
        <f>HYPERLINK("https://epingalert.org/en/Search?viewData= G/TBT/N/MWI/64"," G/TBT/N/MWI/64")</f>
        <v xml:space="preserve"> G/TBT/N/MWI/64</v>
      </c>
      <c r="C40" s="4" t="s">
        <v>26</v>
      </c>
      <c r="D40" s="5" t="s">
        <v>122</v>
      </c>
      <c r="E40" s="5" t="s">
        <v>123</v>
      </c>
      <c r="F40" s="4" t="s">
        <v>124</v>
      </c>
      <c r="G40" s="4" t="s">
        <v>16</v>
      </c>
      <c r="H40" s="4" t="s">
        <v>30</v>
      </c>
      <c r="I40" s="6">
        <v>44697</v>
      </c>
      <c r="J40" s="4" t="s">
        <v>17</v>
      </c>
    </row>
    <row r="41" spans="1:10" ht="57" customHeight="1">
      <c r="A41" s="7" t="s">
        <v>377</v>
      </c>
      <c r="B41" s="5" t="str">
        <f>HYPERLINK("https://epingalert.org/en/Search?viewData= G/TBT/N/ARE/524, G/TBT/N/BHR/620, G/TBT/N/KWT/587, G/TBT/N/OMN/456, G/TBT/N/QAT/608, G/TBT/N/SAU/1233, G/TBT/N/YEM/215"," G/TBT/N/ARE/524, G/TBT/N/BHR/620, G/TBT/N/KWT/587, G/TBT/N/OMN/456, G/TBT/N/QAT/608, G/TBT/N/SAU/1233, G/TBT/N/YEM/215")</f>
        <v xml:space="preserve"> G/TBT/N/ARE/524, G/TBT/N/BHR/620, G/TBT/N/KWT/587, G/TBT/N/OMN/456, G/TBT/N/QAT/608, G/TBT/N/SAU/1233, G/TBT/N/YEM/215</v>
      </c>
      <c r="C41" s="4" t="s">
        <v>133</v>
      </c>
      <c r="D41" s="5" t="s">
        <v>55</v>
      </c>
      <c r="E41" s="5" t="s">
        <v>56</v>
      </c>
      <c r="F41" s="4" t="s">
        <v>57</v>
      </c>
      <c r="G41" s="4" t="s">
        <v>58</v>
      </c>
      <c r="H41" s="4" t="s">
        <v>59</v>
      </c>
      <c r="I41" s="6">
        <v>44697</v>
      </c>
      <c r="J41" s="4" t="s">
        <v>17</v>
      </c>
    </row>
    <row r="42" spans="1:10" ht="57.6">
      <c r="A42" s="7" t="s">
        <v>377</v>
      </c>
      <c r="B42" s="5" t="str">
        <f>HYPERLINK("https://epingalert.org/en/Search?viewData= G/TBT/N/ARE/524, G/TBT/N/BHR/620, G/TBT/N/KWT/587, G/TBT/N/OMN/456, G/TBT/N/QAT/608, G/TBT/N/SAU/1233, G/TBT/N/YEM/215"," G/TBT/N/ARE/524, G/TBT/N/BHR/620, G/TBT/N/KWT/587, G/TBT/N/OMN/456, G/TBT/N/QAT/608, G/TBT/N/SAU/1233, G/TBT/N/YEM/215")</f>
        <v xml:space="preserve"> G/TBT/N/ARE/524, G/TBT/N/BHR/620, G/TBT/N/KWT/587, G/TBT/N/OMN/456, G/TBT/N/QAT/608, G/TBT/N/SAU/1233, G/TBT/N/YEM/215</v>
      </c>
      <c r="C42" s="4" t="s">
        <v>82</v>
      </c>
      <c r="D42" s="5" t="s">
        <v>55</v>
      </c>
      <c r="E42" s="5" t="s">
        <v>56</v>
      </c>
      <c r="F42" s="4" t="s">
        <v>57</v>
      </c>
      <c r="G42" s="4" t="s">
        <v>58</v>
      </c>
      <c r="H42" s="4" t="s">
        <v>59</v>
      </c>
      <c r="I42" s="6">
        <v>44697</v>
      </c>
      <c r="J42" s="4" t="s">
        <v>17</v>
      </c>
    </row>
    <row r="43" spans="1:10" ht="28.8">
      <c r="A43" s="7" t="s">
        <v>377</v>
      </c>
      <c r="B43" s="5" t="str">
        <f>HYPERLINK("https://epingalert.org/en/Search?viewData= G/TBT/N/MWI/63"," G/TBT/N/MWI/63")</f>
        <v xml:space="preserve"> G/TBT/N/MWI/63</v>
      </c>
      <c r="C43" s="4" t="s">
        <v>26</v>
      </c>
      <c r="D43" s="5" t="s">
        <v>137</v>
      </c>
      <c r="E43" s="5" t="s">
        <v>138</v>
      </c>
      <c r="F43" s="4" t="s">
        <v>139</v>
      </c>
      <c r="G43" s="4" t="s">
        <v>16</v>
      </c>
      <c r="H43" s="4" t="s">
        <v>30</v>
      </c>
      <c r="I43" s="6">
        <v>44697</v>
      </c>
      <c r="J43" s="4" t="s">
        <v>17</v>
      </c>
    </row>
    <row r="44" spans="1:10" ht="55.2" customHeight="1">
      <c r="A44" s="7" t="s">
        <v>377</v>
      </c>
      <c r="B44" s="5" t="str">
        <f>HYPERLINK("https://epingalert.org/en/Search?viewData= G/TBT/N/UGA/1568"," G/TBT/N/UGA/1568")</f>
        <v xml:space="preserve"> G/TBT/N/UGA/1568</v>
      </c>
      <c r="C44" s="4" t="s">
        <v>12</v>
      </c>
      <c r="D44" s="5" t="s">
        <v>150</v>
      </c>
      <c r="E44" s="5" t="s">
        <v>151</v>
      </c>
      <c r="F44" s="4" t="s">
        <v>152</v>
      </c>
      <c r="G44" s="4" t="s">
        <v>153</v>
      </c>
      <c r="H44" s="4" t="s">
        <v>30</v>
      </c>
      <c r="I44" s="6">
        <v>44695</v>
      </c>
      <c r="J44" s="4" t="s">
        <v>17</v>
      </c>
    </row>
    <row r="45" spans="1:10" ht="57.6">
      <c r="A45" s="7" t="s">
        <v>377</v>
      </c>
      <c r="B45" s="5" t="str">
        <f>HYPERLINK("https://epingalert.org/en/Search?viewData= G/TBT/N/UGA/1569"," G/TBT/N/UGA/1569")</f>
        <v xml:space="preserve"> G/TBT/N/UGA/1569</v>
      </c>
      <c r="C45" s="4" t="s">
        <v>12</v>
      </c>
      <c r="D45" s="5" t="s">
        <v>157</v>
      </c>
      <c r="E45" s="5" t="s">
        <v>158</v>
      </c>
      <c r="F45" s="4" t="s">
        <v>159</v>
      </c>
      <c r="G45" s="4" t="s">
        <v>81</v>
      </c>
      <c r="H45" s="4" t="s">
        <v>30</v>
      </c>
      <c r="I45" s="6">
        <v>44695</v>
      </c>
      <c r="J45" s="4" t="s">
        <v>17</v>
      </c>
    </row>
    <row r="46" spans="1:10" ht="63" customHeight="1">
      <c r="A46" s="7" t="s">
        <v>377</v>
      </c>
      <c r="B46" s="5" t="str">
        <f>HYPERLINK("https://epingalert.org/en/Search?viewData= G/TBT/N/UGA/1565"," G/TBT/N/UGA/1565")</f>
        <v xml:space="preserve"> G/TBT/N/UGA/1565</v>
      </c>
      <c r="C46" s="4" t="s">
        <v>12</v>
      </c>
      <c r="D46" s="5" t="s">
        <v>182</v>
      </c>
      <c r="E46" s="5" t="s">
        <v>183</v>
      </c>
      <c r="F46" s="4" t="s">
        <v>184</v>
      </c>
      <c r="G46" s="4" t="s">
        <v>81</v>
      </c>
      <c r="H46" s="4" t="s">
        <v>30</v>
      </c>
      <c r="I46" s="6">
        <v>44695</v>
      </c>
      <c r="J46" s="4" t="s">
        <v>17</v>
      </c>
    </row>
    <row r="47" spans="1:10" ht="28.8">
      <c r="A47" s="7" t="s">
        <v>377</v>
      </c>
      <c r="B47" s="5" t="str">
        <f>HYPERLINK("https://epingalert.org/en/Search?viewData= G/TBT/N/UGA/1566"," G/TBT/N/UGA/1566")</f>
        <v xml:space="preserve"> G/TBT/N/UGA/1566</v>
      </c>
      <c r="C47" s="4" t="s">
        <v>12</v>
      </c>
      <c r="D47" s="5" t="s">
        <v>185</v>
      </c>
      <c r="E47" s="5" t="s">
        <v>186</v>
      </c>
      <c r="F47" s="4" t="s">
        <v>187</v>
      </c>
      <c r="G47" s="4" t="s">
        <v>81</v>
      </c>
      <c r="H47" s="4" t="s">
        <v>30</v>
      </c>
      <c r="I47" s="6">
        <v>44695</v>
      </c>
      <c r="J47" s="4" t="s">
        <v>17</v>
      </c>
    </row>
    <row r="48" spans="1:10" ht="60" customHeight="1">
      <c r="A48" s="7" t="s">
        <v>377</v>
      </c>
      <c r="B48" s="5" t="str">
        <f>HYPERLINK("https://epingalert.org/en/Search?viewData= G/TBT/N/SGP/64"," G/TBT/N/SGP/64")</f>
        <v xml:space="preserve"> G/TBT/N/SGP/64</v>
      </c>
      <c r="C48" s="4" t="s">
        <v>188</v>
      </c>
      <c r="D48" s="5" t="s">
        <v>189</v>
      </c>
      <c r="E48" s="5" t="s">
        <v>190</v>
      </c>
      <c r="F48" s="4" t="s">
        <v>57</v>
      </c>
      <c r="G48" s="4" t="s">
        <v>191</v>
      </c>
      <c r="H48" s="4" t="s">
        <v>30</v>
      </c>
      <c r="I48" s="6">
        <v>44695</v>
      </c>
      <c r="J48" s="4" t="s">
        <v>17</v>
      </c>
    </row>
    <row r="49" spans="1:10" ht="43.2">
      <c r="A49" s="7" t="s">
        <v>377</v>
      </c>
      <c r="B49" s="5" t="str">
        <f>HYPERLINK("https://epingalert.org/en/Search?viewData= G/TBT/N/UGA/1567"," G/TBT/N/UGA/1567")</f>
        <v xml:space="preserve"> G/TBT/N/UGA/1567</v>
      </c>
      <c r="C49" s="4" t="s">
        <v>12</v>
      </c>
      <c r="D49" s="5" t="s">
        <v>192</v>
      </c>
      <c r="E49" s="5" t="s">
        <v>193</v>
      </c>
      <c r="F49" s="4" t="s">
        <v>194</v>
      </c>
      <c r="G49" s="4" t="s">
        <v>81</v>
      </c>
      <c r="H49" s="4" t="s">
        <v>11</v>
      </c>
      <c r="I49" s="6">
        <v>44695</v>
      </c>
      <c r="J49" s="4" t="s">
        <v>17</v>
      </c>
    </row>
    <row r="50" spans="1:10" ht="86.4">
      <c r="A50" s="7" t="s">
        <v>377</v>
      </c>
      <c r="B50" s="5" t="str">
        <f>HYPERLINK("https://epingalert.org/en/Search?viewData= G/TBT/N/BDI/226, G/TBT/N/KEN/1235, G/TBT/N/RWA/652, G/TBT/N/TZA/727, G/TBT/N/UGA/1559"," G/TBT/N/BDI/226, G/TBT/N/KEN/1235, G/TBT/N/RWA/652, G/TBT/N/TZA/727, G/TBT/N/UGA/1559")</f>
        <v xml:space="preserve"> G/TBT/N/BDI/226, G/TBT/N/KEN/1235, G/TBT/N/RWA/652, G/TBT/N/TZA/727, G/TBT/N/UGA/1559</v>
      </c>
      <c r="C50" s="4" t="s">
        <v>208</v>
      </c>
      <c r="D50" s="5" t="s">
        <v>209</v>
      </c>
      <c r="E50" s="5" t="s">
        <v>210</v>
      </c>
      <c r="F50" s="4" t="s">
        <v>57</v>
      </c>
      <c r="G50" s="4" t="s">
        <v>211</v>
      </c>
      <c r="H50" s="4" t="s">
        <v>30</v>
      </c>
      <c r="I50" s="6">
        <v>44691</v>
      </c>
      <c r="J50" s="4" t="s">
        <v>17</v>
      </c>
    </row>
    <row r="51" spans="1:10" ht="43.2">
      <c r="A51" s="7" t="s">
        <v>377</v>
      </c>
      <c r="B51" s="5" t="str">
        <f>HYPERLINK("https://epingalert.org/en/Search?viewData= G/TBT/N/BDI/228, G/TBT/N/KEN/1237, G/TBT/N/RWA/654, G/TBT/N/TZA/729, G/TBT/N/UGA/1561"," G/TBT/N/BDI/228, G/TBT/N/KEN/1237, G/TBT/N/RWA/654, G/TBT/N/TZA/729, G/TBT/N/UGA/1561")</f>
        <v xml:space="preserve"> G/TBT/N/BDI/228, G/TBT/N/KEN/1237, G/TBT/N/RWA/654, G/TBT/N/TZA/729, G/TBT/N/UGA/1561</v>
      </c>
      <c r="C51" s="4" t="s">
        <v>212</v>
      </c>
      <c r="D51" s="5" t="s">
        <v>213</v>
      </c>
      <c r="E51" s="5" t="s">
        <v>214</v>
      </c>
      <c r="F51" s="4" t="s">
        <v>215</v>
      </c>
      <c r="G51" s="4" t="s">
        <v>211</v>
      </c>
      <c r="H51" s="4" t="s">
        <v>216</v>
      </c>
      <c r="I51" s="6">
        <v>44691</v>
      </c>
      <c r="J51" s="4" t="s">
        <v>17</v>
      </c>
    </row>
    <row r="52" spans="1:10" ht="43.2">
      <c r="A52" s="7" t="s">
        <v>377</v>
      </c>
      <c r="B52" s="5" t="str">
        <f>HYPERLINK("https://epingalert.org/en/Search?viewData= G/TBT/N/BDI/228, G/TBT/N/KEN/1237, G/TBT/N/RWA/654, G/TBT/N/TZA/729, G/TBT/N/UGA/1561"," G/TBT/N/BDI/228, G/TBT/N/KEN/1237, G/TBT/N/RWA/654, G/TBT/N/TZA/729, G/TBT/N/UGA/1561")</f>
        <v xml:space="preserve"> G/TBT/N/BDI/228, G/TBT/N/KEN/1237, G/TBT/N/RWA/654, G/TBT/N/TZA/729, G/TBT/N/UGA/1561</v>
      </c>
      <c r="C52" s="4" t="s">
        <v>208</v>
      </c>
      <c r="D52" s="5" t="s">
        <v>213</v>
      </c>
      <c r="E52" s="5" t="s">
        <v>214</v>
      </c>
      <c r="F52" s="4" t="s">
        <v>215</v>
      </c>
      <c r="G52" s="4" t="s">
        <v>211</v>
      </c>
      <c r="H52" s="4" t="s">
        <v>216</v>
      </c>
      <c r="I52" s="6">
        <v>44691</v>
      </c>
      <c r="J52" s="4" t="s">
        <v>17</v>
      </c>
    </row>
    <row r="53" spans="1:10" ht="43.2">
      <c r="A53" s="7" t="s">
        <v>377</v>
      </c>
      <c r="B53" s="5" t="str">
        <f>HYPERLINK("https://epingalert.org/en/Search?viewData= G/TBT/N/BDI/228, G/TBT/N/KEN/1237, G/TBT/N/RWA/654, G/TBT/N/TZA/729, G/TBT/N/UGA/1561"," G/TBT/N/BDI/228, G/TBT/N/KEN/1237, G/TBT/N/RWA/654, G/TBT/N/TZA/729, G/TBT/N/UGA/1561")</f>
        <v xml:space="preserve"> G/TBT/N/BDI/228, G/TBT/N/KEN/1237, G/TBT/N/RWA/654, G/TBT/N/TZA/729, G/TBT/N/UGA/1561</v>
      </c>
      <c r="C53" s="4" t="s">
        <v>217</v>
      </c>
      <c r="D53" s="5" t="s">
        <v>213</v>
      </c>
      <c r="E53" s="5" t="s">
        <v>214</v>
      </c>
      <c r="F53" s="4" t="s">
        <v>215</v>
      </c>
      <c r="G53" s="4" t="s">
        <v>211</v>
      </c>
      <c r="H53" s="4" t="s">
        <v>216</v>
      </c>
      <c r="I53" s="6">
        <v>44691</v>
      </c>
      <c r="J53" s="4" t="s">
        <v>17</v>
      </c>
    </row>
    <row r="54" spans="1:10" ht="57.6">
      <c r="A54" s="7" t="s">
        <v>377</v>
      </c>
      <c r="B54" s="5" t="str">
        <f>HYPERLINK("https://epingalert.org/en/Search?viewData= G/TBT/N/BDI/230, G/TBT/N/KEN/1239, G/TBT/N/RWA/656, G/TBT/N/TZA/731, G/TBT/N/UGA/1563"," G/TBT/N/BDI/230, G/TBT/N/KEN/1239, G/TBT/N/RWA/656, G/TBT/N/TZA/731, G/TBT/N/UGA/1563")</f>
        <v xml:space="preserve"> G/TBT/N/BDI/230, G/TBT/N/KEN/1239, G/TBT/N/RWA/656, G/TBT/N/TZA/731, G/TBT/N/UGA/1563</v>
      </c>
      <c r="C54" s="4" t="s">
        <v>218</v>
      </c>
      <c r="D54" s="5" t="s">
        <v>219</v>
      </c>
      <c r="E54" s="5" t="s">
        <v>220</v>
      </c>
      <c r="F54" s="4" t="s">
        <v>215</v>
      </c>
      <c r="G54" s="4" t="s">
        <v>221</v>
      </c>
      <c r="H54" s="4" t="s">
        <v>216</v>
      </c>
      <c r="I54" s="6">
        <v>44691</v>
      </c>
      <c r="J54" s="4" t="s">
        <v>17</v>
      </c>
    </row>
    <row r="55" spans="1:10" ht="86.4">
      <c r="A55" s="7" t="s">
        <v>377</v>
      </c>
      <c r="B55" s="5" t="str">
        <f>HYPERLINK("https://epingalert.org/en/Search?viewData= G/TBT/N/BDI/226, G/TBT/N/KEN/1235, G/TBT/N/RWA/652, G/TBT/N/TZA/727, G/TBT/N/UGA/1559"," G/TBT/N/BDI/226, G/TBT/N/KEN/1235, G/TBT/N/RWA/652, G/TBT/N/TZA/727, G/TBT/N/UGA/1559")</f>
        <v xml:space="preserve"> G/TBT/N/BDI/226, G/TBT/N/KEN/1235, G/TBT/N/RWA/652, G/TBT/N/TZA/727, G/TBT/N/UGA/1559</v>
      </c>
      <c r="C55" s="4" t="s">
        <v>217</v>
      </c>
      <c r="D55" s="5" t="s">
        <v>209</v>
      </c>
      <c r="E55" s="5" t="s">
        <v>210</v>
      </c>
      <c r="F55" s="4" t="s">
        <v>57</v>
      </c>
      <c r="G55" s="4" t="s">
        <v>211</v>
      </c>
      <c r="H55" s="4" t="s">
        <v>30</v>
      </c>
      <c r="I55" s="6">
        <v>44691</v>
      </c>
      <c r="J55" s="4" t="s">
        <v>17</v>
      </c>
    </row>
    <row r="56" spans="1:10" ht="86.4">
      <c r="A56" s="7" t="s">
        <v>377</v>
      </c>
      <c r="B56" s="5" t="str">
        <f>HYPERLINK("https://epingalert.org/en/Search?viewData= G/TBT/N/BDI/226, G/TBT/N/KEN/1235, G/TBT/N/RWA/652, G/TBT/N/TZA/727, G/TBT/N/UGA/1559"," G/TBT/N/BDI/226, G/TBT/N/KEN/1235, G/TBT/N/RWA/652, G/TBT/N/TZA/727, G/TBT/N/UGA/1559")</f>
        <v xml:space="preserve"> G/TBT/N/BDI/226, G/TBT/N/KEN/1235, G/TBT/N/RWA/652, G/TBT/N/TZA/727, G/TBT/N/UGA/1559</v>
      </c>
      <c r="C56" s="4" t="s">
        <v>12</v>
      </c>
      <c r="D56" s="5" t="s">
        <v>209</v>
      </c>
      <c r="E56" s="5" t="s">
        <v>210</v>
      </c>
      <c r="F56" s="4" t="s">
        <v>57</v>
      </c>
      <c r="G56" s="4" t="s">
        <v>211</v>
      </c>
      <c r="H56" s="4" t="s">
        <v>30</v>
      </c>
      <c r="I56" s="6">
        <v>44691</v>
      </c>
      <c r="J56" s="4" t="s">
        <v>17</v>
      </c>
    </row>
    <row r="57" spans="1:10" ht="86.4">
      <c r="A57" s="7" t="s">
        <v>377</v>
      </c>
      <c r="B57" s="5" t="str">
        <f>HYPERLINK("https://epingalert.org/en/Search?viewData= G/TBT/N/BDI/226, G/TBT/N/KEN/1235, G/TBT/N/RWA/652, G/TBT/N/TZA/727, G/TBT/N/UGA/1559"," G/TBT/N/BDI/226, G/TBT/N/KEN/1235, G/TBT/N/RWA/652, G/TBT/N/TZA/727, G/TBT/N/UGA/1559")</f>
        <v xml:space="preserve"> G/TBT/N/BDI/226, G/TBT/N/KEN/1235, G/TBT/N/RWA/652, G/TBT/N/TZA/727, G/TBT/N/UGA/1559</v>
      </c>
      <c r="C57" s="4" t="s">
        <v>218</v>
      </c>
      <c r="D57" s="5" t="s">
        <v>209</v>
      </c>
      <c r="E57" s="5" t="s">
        <v>210</v>
      </c>
      <c r="F57" s="4" t="s">
        <v>57</v>
      </c>
      <c r="G57" s="4" t="s">
        <v>211</v>
      </c>
      <c r="H57" s="4" t="s">
        <v>30</v>
      </c>
      <c r="I57" s="6">
        <v>44691</v>
      </c>
      <c r="J57" s="4" t="s">
        <v>17</v>
      </c>
    </row>
    <row r="58" spans="1:10" ht="86.4">
      <c r="A58" s="7" t="s">
        <v>377</v>
      </c>
      <c r="B58" s="5" t="str">
        <f>HYPERLINK("https://epingalert.org/en/Search?viewData= G/TBT/N/BDI/227, G/TBT/N/KEN/1236, G/TBT/N/RWA/653, G/TBT/N/TZA/728, G/TBT/N/UGA/1560"," G/TBT/N/BDI/227, G/TBT/N/KEN/1236, G/TBT/N/RWA/653, G/TBT/N/TZA/728, G/TBT/N/UGA/1560")</f>
        <v xml:space="preserve"> G/TBT/N/BDI/227, G/TBT/N/KEN/1236, G/TBT/N/RWA/653, G/TBT/N/TZA/728, G/TBT/N/UGA/1560</v>
      </c>
      <c r="C58" s="4" t="s">
        <v>208</v>
      </c>
      <c r="D58" s="5" t="s">
        <v>228</v>
      </c>
      <c r="E58" s="5" t="s">
        <v>229</v>
      </c>
      <c r="F58" s="4" t="s">
        <v>215</v>
      </c>
      <c r="G58" s="4" t="s">
        <v>221</v>
      </c>
      <c r="H58" s="4" t="s">
        <v>30</v>
      </c>
      <c r="I58" s="6">
        <v>44691</v>
      </c>
      <c r="J58" s="4" t="s">
        <v>17</v>
      </c>
    </row>
    <row r="59" spans="1:10" ht="43.2">
      <c r="A59" s="7" t="s">
        <v>377</v>
      </c>
      <c r="B59" s="5" t="str">
        <f>HYPERLINK("https://epingalert.org/en/Search?viewData= G/TBT/N/BDI/229, G/TBT/N/KEN/1238, G/TBT/N/RWA/655, G/TBT/N/TZA/730, G/TBT/N/UGA/1562"," G/TBT/N/BDI/229, G/TBT/N/KEN/1238, G/TBT/N/RWA/655, G/TBT/N/TZA/730, G/TBT/N/UGA/1562")</f>
        <v xml:space="preserve"> G/TBT/N/BDI/229, G/TBT/N/KEN/1238, G/TBT/N/RWA/655, G/TBT/N/TZA/730, G/TBT/N/UGA/1562</v>
      </c>
      <c r="C59" s="4" t="s">
        <v>218</v>
      </c>
      <c r="D59" s="5" t="s">
        <v>230</v>
      </c>
      <c r="E59" s="5" t="s">
        <v>231</v>
      </c>
      <c r="F59" s="4" t="s">
        <v>215</v>
      </c>
      <c r="G59" s="4" t="s">
        <v>221</v>
      </c>
      <c r="H59" s="4" t="s">
        <v>30</v>
      </c>
      <c r="I59" s="6">
        <v>44691</v>
      </c>
      <c r="J59" s="4" t="s">
        <v>17</v>
      </c>
    </row>
    <row r="60" spans="1:10" ht="86.4">
      <c r="A60" s="7" t="s">
        <v>377</v>
      </c>
      <c r="B60" s="5" t="str">
        <f>HYPERLINK("https://epingalert.org/en/Search?viewData= G/TBT/N/BDI/226, G/TBT/N/KEN/1235, G/TBT/N/RWA/652, G/TBT/N/TZA/727, G/TBT/N/UGA/1559"," G/TBT/N/BDI/226, G/TBT/N/KEN/1235, G/TBT/N/RWA/652, G/TBT/N/TZA/727, G/TBT/N/UGA/1559")</f>
        <v xml:space="preserve"> G/TBT/N/BDI/226, G/TBT/N/KEN/1235, G/TBT/N/RWA/652, G/TBT/N/TZA/727, G/TBT/N/UGA/1559</v>
      </c>
      <c r="C60" s="4" t="s">
        <v>212</v>
      </c>
      <c r="D60" s="5" t="s">
        <v>209</v>
      </c>
      <c r="E60" s="5" t="s">
        <v>210</v>
      </c>
      <c r="F60" s="4" t="s">
        <v>57</v>
      </c>
      <c r="G60" s="4" t="s">
        <v>211</v>
      </c>
      <c r="H60" s="4" t="s">
        <v>30</v>
      </c>
      <c r="I60" s="6">
        <v>44691</v>
      </c>
      <c r="J60" s="4" t="s">
        <v>17</v>
      </c>
    </row>
    <row r="61" spans="1:10" ht="86.4">
      <c r="A61" s="7" t="s">
        <v>377</v>
      </c>
      <c r="B61" s="5" t="str">
        <f>HYPERLINK("https://epingalert.org/en/Search?viewData= G/TBT/N/BDI/227, G/TBT/N/KEN/1236, G/TBT/N/RWA/653, G/TBT/N/TZA/728, G/TBT/N/UGA/1560"," G/TBT/N/BDI/227, G/TBT/N/KEN/1236, G/TBT/N/RWA/653, G/TBT/N/TZA/728, G/TBT/N/UGA/1560")</f>
        <v xml:space="preserve"> G/TBT/N/BDI/227, G/TBT/N/KEN/1236, G/TBT/N/RWA/653, G/TBT/N/TZA/728, G/TBT/N/UGA/1560</v>
      </c>
      <c r="C61" s="4" t="s">
        <v>212</v>
      </c>
      <c r="D61" s="5" t="s">
        <v>228</v>
      </c>
      <c r="E61" s="5" t="s">
        <v>229</v>
      </c>
      <c r="F61" s="4" t="s">
        <v>215</v>
      </c>
      <c r="G61" s="4" t="s">
        <v>221</v>
      </c>
      <c r="H61" s="4" t="s">
        <v>30</v>
      </c>
      <c r="I61" s="6">
        <v>44691</v>
      </c>
      <c r="J61" s="4" t="s">
        <v>17</v>
      </c>
    </row>
    <row r="62" spans="1:10" ht="43.2">
      <c r="A62" s="7" t="s">
        <v>377</v>
      </c>
      <c r="B62" s="5" t="str">
        <f>HYPERLINK("https://epingalert.org/en/Search?viewData= G/TBT/N/BDI/229, G/TBT/N/KEN/1238, G/TBT/N/RWA/655, G/TBT/N/TZA/730, G/TBT/N/UGA/1562"," G/TBT/N/BDI/229, G/TBT/N/KEN/1238, G/TBT/N/RWA/655, G/TBT/N/TZA/730, G/TBT/N/UGA/1562")</f>
        <v xml:space="preserve"> G/TBT/N/BDI/229, G/TBT/N/KEN/1238, G/TBT/N/RWA/655, G/TBT/N/TZA/730, G/TBT/N/UGA/1562</v>
      </c>
      <c r="C62" s="4" t="s">
        <v>212</v>
      </c>
      <c r="D62" s="5" t="s">
        <v>230</v>
      </c>
      <c r="E62" s="5" t="s">
        <v>231</v>
      </c>
      <c r="F62" s="4" t="s">
        <v>215</v>
      </c>
      <c r="G62" s="4" t="s">
        <v>221</v>
      </c>
      <c r="H62" s="4" t="s">
        <v>30</v>
      </c>
      <c r="I62" s="6">
        <v>44691</v>
      </c>
      <c r="J62" s="4" t="s">
        <v>17</v>
      </c>
    </row>
    <row r="63" spans="1:10" ht="43.2">
      <c r="A63" s="7" t="s">
        <v>377</v>
      </c>
      <c r="B63" s="5" t="str">
        <f>HYPERLINK("https://epingalert.org/en/Search?viewData= G/TBT/N/BDI/229, G/TBT/N/KEN/1238, G/TBT/N/RWA/655, G/TBT/N/TZA/730, G/TBT/N/UGA/1562"," G/TBT/N/BDI/229, G/TBT/N/KEN/1238, G/TBT/N/RWA/655, G/TBT/N/TZA/730, G/TBT/N/UGA/1562")</f>
        <v xml:space="preserve"> G/TBT/N/BDI/229, G/TBT/N/KEN/1238, G/TBT/N/RWA/655, G/TBT/N/TZA/730, G/TBT/N/UGA/1562</v>
      </c>
      <c r="C63" s="4" t="s">
        <v>12</v>
      </c>
      <c r="D63" s="5" t="s">
        <v>230</v>
      </c>
      <c r="E63" s="5" t="s">
        <v>231</v>
      </c>
      <c r="F63" s="4" t="s">
        <v>215</v>
      </c>
      <c r="G63" s="4" t="s">
        <v>221</v>
      </c>
      <c r="H63" s="4" t="s">
        <v>30</v>
      </c>
      <c r="I63" s="6">
        <v>44691</v>
      </c>
      <c r="J63" s="4" t="s">
        <v>17</v>
      </c>
    </row>
    <row r="64" spans="1:10" ht="86.4">
      <c r="A64" s="7" t="s">
        <v>377</v>
      </c>
      <c r="B64" s="5" t="str">
        <f>HYPERLINK("https://epingalert.org/en/Search?viewData= G/TBT/N/BDI/227, G/TBT/N/KEN/1236, G/TBT/N/RWA/653, G/TBT/N/TZA/728, G/TBT/N/UGA/1560"," G/TBT/N/BDI/227, G/TBT/N/KEN/1236, G/TBT/N/RWA/653, G/TBT/N/TZA/728, G/TBT/N/UGA/1560")</f>
        <v xml:space="preserve"> G/TBT/N/BDI/227, G/TBT/N/KEN/1236, G/TBT/N/RWA/653, G/TBT/N/TZA/728, G/TBT/N/UGA/1560</v>
      </c>
      <c r="C64" s="4" t="s">
        <v>12</v>
      </c>
      <c r="D64" s="5" t="s">
        <v>228</v>
      </c>
      <c r="E64" s="5" t="s">
        <v>229</v>
      </c>
      <c r="F64" s="4" t="s">
        <v>215</v>
      </c>
      <c r="G64" s="4" t="s">
        <v>221</v>
      </c>
      <c r="H64" s="4" t="s">
        <v>30</v>
      </c>
      <c r="I64" s="6">
        <v>44691</v>
      </c>
      <c r="J64" s="4" t="s">
        <v>17</v>
      </c>
    </row>
    <row r="65" spans="1:10" ht="43.2">
      <c r="A65" s="7" t="s">
        <v>377</v>
      </c>
      <c r="B65" s="5" t="str">
        <f>HYPERLINK("https://epingalert.org/en/Search?viewData= G/TBT/N/BDI/229, G/TBT/N/KEN/1238, G/TBT/N/RWA/655, G/TBT/N/TZA/730, G/TBT/N/UGA/1562"," G/TBT/N/BDI/229, G/TBT/N/KEN/1238, G/TBT/N/RWA/655, G/TBT/N/TZA/730, G/TBT/N/UGA/1562")</f>
        <v xml:space="preserve"> G/TBT/N/BDI/229, G/TBT/N/KEN/1238, G/TBT/N/RWA/655, G/TBT/N/TZA/730, G/TBT/N/UGA/1562</v>
      </c>
      <c r="C65" s="4" t="s">
        <v>217</v>
      </c>
      <c r="D65" s="5" t="s">
        <v>230</v>
      </c>
      <c r="E65" s="5" t="s">
        <v>231</v>
      </c>
      <c r="F65" s="4" t="s">
        <v>215</v>
      </c>
      <c r="G65" s="4" t="s">
        <v>221</v>
      </c>
      <c r="H65" s="4" t="s">
        <v>30</v>
      </c>
      <c r="I65" s="6">
        <v>44691</v>
      </c>
      <c r="J65" s="4" t="s">
        <v>17</v>
      </c>
    </row>
    <row r="66" spans="1:10" ht="43.2">
      <c r="A66" s="7" t="s">
        <v>377</v>
      </c>
      <c r="B66" s="5" t="str">
        <f>HYPERLINK("https://epingalert.org/en/Search?viewData= G/TBT/N/BDI/224, G/TBT/N/KEN/1233, G/TBT/N/RWA/650, G/TBT/N/TZA/725, G/TBT/N/UGA/1557"," G/TBT/N/BDI/224, G/TBT/N/KEN/1233, G/TBT/N/RWA/650, G/TBT/N/TZA/725, G/TBT/N/UGA/1557")</f>
        <v xml:space="preserve"> G/TBT/N/BDI/224, G/TBT/N/KEN/1233, G/TBT/N/RWA/650, G/TBT/N/TZA/725, G/TBT/N/UGA/1557</v>
      </c>
      <c r="C66" s="4" t="s">
        <v>212</v>
      </c>
      <c r="D66" s="5" t="s">
        <v>222</v>
      </c>
      <c r="E66" s="5" t="s">
        <v>223</v>
      </c>
      <c r="F66" s="4" t="s">
        <v>224</v>
      </c>
      <c r="G66" s="4" t="s">
        <v>211</v>
      </c>
      <c r="H66" s="4" t="s">
        <v>30</v>
      </c>
      <c r="I66" s="6">
        <v>44691</v>
      </c>
      <c r="J66" s="4" t="s">
        <v>17</v>
      </c>
    </row>
    <row r="67" spans="1:10" ht="43.2">
      <c r="A67" s="7" t="s">
        <v>377</v>
      </c>
      <c r="B67" s="5" t="str">
        <f>HYPERLINK("https://epingalert.org/en/Search?viewData= G/TBT/N/BDI/228, G/TBT/N/KEN/1237, G/TBT/N/RWA/654, G/TBT/N/TZA/729, G/TBT/N/UGA/1561"," G/TBT/N/BDI/228, G/TBT/N/KEN/1237, G/TBT/N/RWA/654, G/TBT/N/TZA/729, G/TBT/N/UGA/1561")</f>
        <v xml:space="preserve"> G/TBT/N/BDI/228, G/TBT/N/KEN/1237, G/TBT/N/RWA/654, G/TBT/N/TZA/729, G/TBT/N/UGA/1561</v>
      </c>
      <c r="C67" s="4" t="s">
        <v>12</v>
      </c>
      <c r="D67" s="5" t="s">
        <v>213</v>
      </c>
      <c r="E67" s="5" t="s">
        <v>214</v>
      </c>
      <c r="F67" s="4" t="s">
        <v>215</v>
      </c>
      <c r="G67" s="4" t="s">
        <v>211</v>
      </c>
      <c r="H67" s="4" t="s">
        <v>216</v>
      </c>
      <c r="I67" s="6">
        <v>44691</v>
      </c>
      <c r="J67" s="4" t="s">
        <v>17</v>
      </c>
    </row>
    <row r="68" spans="1:10" ht="57.6">
      <c r="A68" s="7" t="s">
        <v>377</v>
      </c>
      <c r="B68" s="5" t="str">
        <f>HYPERLINK("https://epingalert.org/en/Search?viewData= G/TBT/N/BDI/230, G/TBT/N/KEN/1239, G/TBT/N/RWA/656, G/TBT/N/TZA/731, G/TBT/N/UGA/1563"," G/TBT/N/BDI/230, G/TBT/N/KEN/1239, G/TBT/N/RWA/656, G/TBT/N/TZA/731, G/TBT/N/UGA/1563")</f>
        <v xml:space="preserve"> G/TBT/N/BDI/230, G/TBT/N/KEN/1239, G/TBT/N/RWA/656, G/TBT/N/TZA/731, G/TBT/N/UGA/1563</v>
      </c>
      <c r="C68" s="4" t="s">
        <v>208</v>
      </c>
      <c r="D68" s="5" t="s">
        <v>219</v>
      </c>
      <c r="E68" s="5" t="s">
        <v>220</v>
      </c>
      <c r="F68" s="4" t="s">
        <v>215</v>
      </c>
      <c r="G68" s="4" t="s">
        <v>221</v>
      </c>
      <c r="H68" s="4" t="s">
        <v>216</v>
      </c>
      <c r="I68" s="6">
        <v>44691</v>
      </c>
      <c r="J68" s="4" t="s">
        <v>17</v>
      </c>
    </row>
    <row r="69" spans="1:10" ht="43.2">
      <c r="A69" s="7" t="s">
        <v>377</v>
      </c>
      <c r="B69" s="5" t="str">
        <f>HYPERLINK("https://epingalert.org/en/Search?viewData= G/TBT/N/BDI/228, G/TBT/N/KEN/1237, G/TBT/N/RWA/654, G/TBT/N/TZA/729, G/TBT/N/UGA/1561"," G/TBT/N/BDI/228, G/TBT/N/KEN/1237, G/TBT/N/RWA/654, G/TBT/N/TZA/729, G/TBT/N/UGA/1561")</f>
        <v xml:space="preserve"> G/TBT/N/BDI/228, G/TBT/N/KEN/1237, G/TBT/N/RWA/654, G/TBT/N/TZA/729, G/TBT/N/UGA/1561</v>
      </c>
      <c r="C69" s="4" t="s">
        <v>218</v>
      </c>
      <c r="D69" s="5" t="s">
        <v>213</v>
      </c>
      <c r="E69" s="5" t="s">
        <v>214</v>
      </c>
      <c r="F69" s="4" t="s">
        <v>215</v>
      </c>
      <c r="G69" s="4" t="s">
        <v>211</v>
      </c>
      <c r="H69" s="4" t="s">
        <v>243</v>
      </c>
      <c r="I69" s="6">
        <v>44691</v>
      </c>
      <c r="J69" s="4" t="s">
        <v>17</v>
      </c>
    </row>
    <row r="70" spans="1:10" ht="57.6">
      <c r="A70" s="7" t="s">
        <v>377</v>
      </c>
      <c r="B70" s="5" t="str">
        <f>HYPERLINK("https://epingalert.org/en/Search?viewData= G/TBT/N/BDI/230, G/TBT/N/KEN/1239, G/TBT/N/RWA/656, G/TBT/N/TZA/731, G/TBT/N/UGA/1563"," G/TBT/N/BDI/230, G/TBT/N/KEN/1239, G/TBT/N/RWA/656, G/TBT/N/TZA/731, G/TBT/N/UGA/1563")</f>
        <v xml:space="preserve"> G/TBT/N/BDI/230, G/TBT/N/KEN/1239, G/TBT/N/RWA/656, G/TBT/N/TZA/731, G/TBT/N/UGA/1563</v>
      </c>
      <c r="C70" s="4" t="s">
        <v>217</v>
      </c>
      <c r="D70" s="5" t="s">
        <v>219</v>
      </c>
      <c r="E70" s="5" t="s">
        <v>220</v>
      </c>
      <c r="F70" s="4" t="s">
        <v>215</v>
      </c>
      <c r="G70" s="4" t="s">
        <v>221</v>
      </c>
      <c r="H70" s="4" t="s">
        <v>243</v>
      </c>
      <c r="I70" s="6">
        <v>44691</v>
      </c>
      <c r="J70" s="4" t="s">
        <v>17</v>
      </c>
    </row>
    <row r="71" spans="1:10" ht="86.4">
      <c r="A71" s="7" t="s">
        <v>377</v>
      </c>
      <c r="B71" s="5" t="str">
        <f>HYPERLINK("https://epingalert.org/en/Search?viewData= G/TBT/N/BDI/227, G/TBT/N/KEN/1236, G/TBT/N/RWA/653, G/TBT/N/TZA/728, G/TBT/N/UGA/1560"," G/TBT/N/BDI/227, G/TBT/N/KEN/1236, G/TBT/N/RWA/653, G/TBT/N/TZA/728, G/TBT/N/UGA/1560")</f>
        <v xml:space="preserve"> G/TBT/N/BDI/227, G/TBT/N/KEN/1236, G/TBT/N/RWA/653, G/TBT/N/TZA/728, G/TBT/N/UGA/1560</v>
      </c>
      <c r="C71" s="4" t="s">
        <v>217</v>
      </c>
      <c r="D71" s="5" t="s">
        <v>228</v>
      </c>
      <c r="E71" s="5" t="s">
        <v>229</v>
      </c>
      <c r="F71" s="4" t="s">
        <v>215</v>
      </c>
      <c r="G71" s="4" t="s">
        <v>221</v>
      </c>
      <c r="H71" s="4" t="s">
        <v>30</v>
      </c>
      <c r="I71" s="6">
        <v>44691</v>
      </c>
      <c r="J71" s="4" t="s">
        <v>17</v>
      </c>
    </row>
    <row r="72" spans="1:10" ht="43.2">
      <c r="A72" s="7" t="s">
        <v>377</v>
      </c>
      <c r="B72" s="5" t="str">
        <f>HYPERLINK("https://epingalert.org/en/Search?viewData= G/TBT/N/BDI/229, G/TBT/N/KEN/1238, G/TBT/N/RWA/655, G/TBT/N/TZA/730, G/TBT/N/UGA/1562"," G/TBT/N/BDI/229, G/TBT/N/KEN/1238, G/TBT/N/RWA/655, G/TBT/N/TZA/730, G/TBT/N/UGA/1562")</f>
        <v xml:space="preserve"> G/TBT/N/BDI/229, G/TBT/N/KEN/1238, G/TBT/N/RWA/655, G/TBT/N/TZA/730, G/TBT/N/UGA/1562</v>
      </c>
      <c r="C72" s="4" t="s">
        <v>208</v>
      </c>
      <c r="D72" s="5" t="s">
        <v>230</v>
      </c>
      <c r="E72" s="5" t="s">
        <v>231</v>
      </c>
      <c r="F72" s="4" t="s">
        <v>215</v>
      </c>
      <c r="G72" s="4" t="s">
        <v>221</v>
      </c>
      <c r="H72" s="4" t="s">
        <v>30</v>
      </c>
      <c r="I72" s="6">
        <v>44691</v>
      </c>
      <c r="J72" s="4" t="s">
        <v>17</v>
      </c>
    </row>
    <row r="73" spans="1:10" ht="57.6">
      <c r="A73" s="7" t="s">
        <v>377</v>
      </c>
      <c r="B73" s="5" t="str">
        <f>HYPERLINK("https://epingalert.org/en/Search?viewData= G/TBT/N/BDI/230, G/TBT/N/KEN/1239, G/TBT/N/RWA/656, G/TBT/N/TZA/731, G/TBT/N/UGA/1563"," G/TBT/N/BDI/230, G/TBT/N/KEN/1239, G/TBT/N/RWA/656, G/TBT/N/TZA/731, G/TBT/N/UGA/1563")</f>
        <v xml:space="preserve"> G/TBT/N/BDI/230, G/TBT/N/KEN/1239, G/TBT/N/RWA/656, G/TBT/N/TZA/731, G/TBT/N/UGA/1563</v>
      </c>
      <c r="C73" s="4" t="s">
        <v>12</v>
      </c>
      <c r="D73" s="5" t="s">
        <v>219</v>
      </c>
      <c r="E73" s="5" t="s">
        <v>220</v>
      </c>
      <c r="F73" s="4" t="s">
        <v>215</v>
      </c>
      <c r="G73" s="4" t="s">
        <v>221</v>
      </c>
      <c r="H73" s="4" t="s">
        <v>243</v>
      </c>
      <c r="I73" s="6">
        <v>44691</v>
      </c>
      <c r="J73" s="4" t="s">
        <v>17</v>
      </c>
    </row>
    <row r="74" spans="1:10" ht="86.4">
      <c r="A74" s="7" t="s">
        <v>377</v>
      </c>
      <c r="B74" s="5" t="str">
        <f>HYPERLINK("https://epingalert.org/en/Search?viewData= G/TBT/N/BDI/227, G/TBT/N/KEN/1236, G/TBT/N/RWA/653, G/TBT/N/TZA/728, G/TBT/N/UGA/1560"," G/TBT/N/BDI/227, G/TBT/N/KEN/1236, G/TBT/N/RWA/653, G/TBT/N/TZA/728, G/TBT/N/UGA/1560")</f>
        <v xml:space="preserve"> G/TBT/N/BDI/227, G/TBT/N/KEN/1236, G/TBT/N/RWA/653, G/TBT/N/TZA/728, G/TBT/N/UGA/1560</v>
      </c>
      <c r="C74" s="4" t="s">
        <v>218</v>
      </c>
      <c r="D74" s="5" t="s">
        <v>228</v>
      </c>
      <c r="E74" s="5" t="s">
        <v>229</v>
      </c>
      <c r="F74" s="4" t="s">
        <v>215</v>
      </c>
      <c r="G74" s="4" t="s">
        <v>221</v>
      </c>
      <c r="H74" s="4" t="s">
        <v>30</v>
      </c>
      <c r="I74" s="6">
        <v>44691</v>
      </c>
      <c r="J74" s="4" t="s">
        <v>17</v>
      </c>
    </row>
    <row r="75" spans="1:10" ht="57.6">
      <c r="A75" s="7" t="s">
        <v>377</v>
      </c>
      <c r="B75" s="5" t="str">
        <f>HYPERLINK("https://epingalert.org/en/Search?viewData= G/TBT/N/BDI/230, G/TBT/N/KEN/1239, G/TBT/N/RWA/656, G/TBT/N/TZA/731, G/TBT/N/UGA/1563"," G/TBT/N/BDI/230, G/TBT/N/KEN/1239, G/TBT/N/RWA/656, G/TBT/N/TZA/731, G/TBT/N/UGA/1563")</f>
        <v xml:space="preserve"> G/TBT/N/BDI/230, G/TBT/N/KEN/1239, G/TBT/N/RWA/656, G/TBT/N/TZA/731, G/TBT/N/UGA/1563</v>
      </c>
      <c r="C75" s="4" t="s">
        <v>212</v>
      </c>
      <c r="D75" s="5" t="s">
        <v>219</v>
      </c>
      <c r="E75" s="5" t="s">
        <v>220</v>
      </c>
      <c r="F75" s="4" t="s">
        <v>215</v>
      </c>
      <c r="G75" s="4" t="s">
        <v>221</v>
      </c>
      <c r="H75" s="4" t="s">
        <v>243</v>
      </c>
      <c r="I75" s="6">
        <v>44691</v>
      </c>
      <c r="J75" s="4" t="s">
        <v>17</v>
      </c>
    </row>
    <row r="76" spans="1:10" ht="86.4">
      <c r="A76" s="7" t="s">
        <v>377</v>
      </c>
      <c r="B76" s="5" t="str">
        <f>HYPERLINK("https://epingalert.org/en/Search?viewData= G/TBT/N/BDI/214, G/TBT/N/KEN/1223, G/TBT/N/RWA/640, G/TBT/N/TZA/715, G/TBT/N/UGA/1547"," G/TBT/N/BDI/214, G/TBT/N/KEN/1223, G/TBT/N/RWA/640, G/TBT/N/TZA/715, G/TBT/N/UGA/1547")</f>
        <v xml:space="preserve"> G/TBT/N/BDI/214, G/TBT/N/KEN/1223, G/TBT/N/RWA/640, G/TBT/N/TZA/715, G/TBT/N/UGA/1547</v>
      </c>
      <c r="C76" s="4" t="s">
        <v>12</v>
      </c>
      <c r="D76" s="5" t="s">
        <v>209</v>
      </c>
      <c r="E76" s="5" t="s">
        <v>249</v>
      </c>
      <c r="F76" s="4" t="s">
        <v>57</v>
      </c>
      <c r="G76" s="4" t="s">
        <v>211</v>
      </c>
      <c r="H76" s="4" t="s">
        <v>11</v>
      </c>
      <c r="I76" s="6">
        <v>44690</v>
      </c>
      <c r="J76" s="4" t="s">
        <v>17</v>
      </c>
    </row>
    <row r="77" spans="1:10" ht="57.6">
      <c r="A77" s="7" t="s">
        <v>377</v>
      </c>
      <c r="B77" s="5" t="str">
        <f>HYPERLINK("https://epingalert.org/en/Search?viewData= G/TBT/N/BDI/218, G/TBT/N/KEN/1227, G/TBT/N/RWA/644, G/TBT/N/TZA/719, G/TBT/N/UGA/1551"," G/TBT/N/BDI/218, G/TBT/N/KEN/1227, G/TBT/N/RWA/644, G/TBT/N/TZA/719, G/TBT/N/UGA/1551")</f>
        <v xml:space="preserve"> G/TBT/N/BDI/218, G/TBT/N/KEN/1227, G/TBT/N/RWA/644, G/TBT/N/TZA/719, G/TBT/N/UGA/1551</v>
      </c>
      <c r="C77" s="4" t="s">
        <v>218</v>
      </c>
      <c r="D77" s="5" t="s">
        <v>219</v>
      </c>
      <c r="E77" s="5" t="s">
        <v>220</v>
      </c>
      <c r="F77" s="4" t="s">
        <v>215</v>
      </c>
      <c r="G77" s="4" t="s">
        <v>211</v>
      </c>
      <c r="H77" s="4" t="s">
        <v>243</v>
      </c>
      <c r="I77" s="6">
        <v>44690</v>
      </c>
      <c r="J77" s="4" t="s">
        <v>17</v>
      </c>
    </row>
    <row r="78" spans="1:10" ht="57.6">
      <c r="A78" s="7" t="s">
        <v>377</v>
      </c>
      <c r="B78" s="5" t="str">
        <f>HYPERLINK("https://epingalert.org/en/Search?viewData= G/TBT/N/BDI/218, G/TBT/N/KEN/1227, G/TBT/N/RWA/644, G/TBT/N/TZA/719, G/TBT/N/UGA/1551"," G/TBT/N/BDI/218, G/TBT/N/KEN/1227, G/TBT/N/RWA/644, G/TBT/N/TZA/719, G/TBT/N/UGA/1551")</f>
        <v xml:space="preserve"> G/TBT/N/BDI/218, G/TBT/N/KEN/1227, G/TBT/N/RWA/644, G/TBT/N/TZA/719, G/TBT/N/UGA/1551</v>
      </c>
      <c r="C78" s="4" t="s">
        <v>217</v>
      </c>
      <c r="D78" s="5" t="s">
        <v>219</v>
      </c>
      <c r="E78" s="5" t="s">
        <v>220</v>
      </c>
      <c r="F78" s="4" t="s">
        <v>215</v>
      </c>
      <c r="G78" s="4" t="s">
        <v>211</v>
      </c>
      <c r="H78" s="4" t="s">
        <v>216</v>
      </c>
      <c r="I78" s="6">
        <v>44690</v>
      </c>
      <c r="J78" s="4" t="s">
        <v>17</v>
      </c>
    </row>
    <row r="79" spans="1:10" ht="86.4">
      <c r="A79" s="7" t="s">
        <v>377</v>
      </c>
      <c r="B79" s="5" t="str">
        <f>HYPERLINK("https://epingalert.org/en/Search?viewData= G/TBT/N/BDI/215, G/TBT/N/KEN/1224, G/TBT/N/RWA/641, G/TBT/N/TZA/716, G/TBT/N/UGA/1548"," G/TBT/N/BDI/215, G/TBT/N/KEN/1224, G/TBT/N/RWA/641, G/TBT/N/TZA/716, G/TBT/N/UGA/1548")</f>
        <v xml:space="preserve"> G/TBT/N/BDI/215, G/TBT/N/KEN/1224, G/TBT/N/RWA/641, G/TBT/N/TZA/716, G/TBT/N/UGA/1548</v>
      </c>
      <c r="C79" s="4" t="s">
        <v>208</v>
      </c>
      <c r="D79" s="5" t="s">
        <v>264</v>
      </c>
      <c r="E79" s="5" t="s">
        <v>229</v>
      </c>
      <c r="F79" s="4" t="s">
        <v>215</v>
      </c>
      <c r="G79" s="4" t="s">
        <v>211</v>
      </c>
      <c r="H79" s="4" t="s">
        <v>30</v>
      </c>
      <c r="I79" s="6">
        <v>44690</v>
      </c>
      <c r="J79" s="4" t="s">
        <v>17</v>
      </c>
    </row>
    <row r="80" spans="1:10" ht="43.2">
      <c r="A80" s="7" t="s">
        <v>377</v>
      </c>
      <c r="B80" s="5" t="str">
        <f>HYPERLINK("https://epingalert.org/en/Search?viewData= G/TBT/N/BDI/216, G/TBT/N/KEN/1225, G/TBT/N/RWA/642, G/TBT/N/TZA/717, G/TBT/N/UGA/1549"," G/TBT/N/BDI/216, G/TBT/N/KEN/1225, G/TBT/N/RWA/642, G/TBT/N/TZA/717, G/TBT/N/UGA/1549")</f>
        <v xml:space="preserve"> G/TBT/N/BDI/216, G/TBT/N/KEN/1225, G/TBT/N/RWA/642, G/TBT/N/TZA/717, G/TBT/N/UGA/1549</v>
      </c>
      <c r="C80" s="4" t="s">
        <v>217</v>
      </c>
      <c r="D80" s="5" t="s">
        <v>213</v>
      </c>
      <c r="E80" s="5" t="s">
        <v>214</v>
      </c>
      <c r="F80" s="4" t="s">
        <v>215</v>
      </c>
      <c r="G80" s="4" t="s">
        <v>211</v>
      </c>
      <c r="H80" s="4" t="s">
        <v>243</v>
      </c>
      <c r="I80" s="6">
        <v>44690</v>
      </c>
      <c r="J80" s="4" t="s">
        <v>17</v>
      </c>
    </row>
    <row r="81" spans="1:10" ht="43.2">
      <c r="A81" s="7" t="s">
        <v>377</v>
      </c>
      <c r="B81" s="5" t="str">
        <f>HYPERLINK("https://epingalert.org/en/Search?viewData= G/TBT/N/BDI/217, G/TBT/N/KEN/1226, G/TBT/N/RWA/643, G/TBT/N/TZA/718, G/TBT/N/UGA/1550"," G/TBT/N/BDI/217, G/TBT/N/KEN/1226, G/TBT/N/RWA/643, G/TBT/N/TZA/718, G/TBT/N/UGA/1550")</f>
        <v xml:space="preserve"> G/TBT/N/BDI/217, G/TBT/N/KEN/1226, G/TBT/N/RWA/643, G/TBT/N/TZA/718, G/TBT/N/UGA/1550</v>
      </c>
      <c r="C81" s="4" t="s">
        <v>217</v>
      </c>
      <c r="D81" s="5" t="s">
        <v>230</v>
      </c>
      <c r="E81" s="5" t="s">
        <v>231</v>
      </c>
      <c r="F81" s="4" t="s">
        <v>215</v>
      </c>
      <c r="G81" s="4" t="s">
        <v>211</v>
      </c>
      <c r="H81" s="4" t="s">
        <v>59</v>
      </c>
      <c r="I81" s="6">
        <v>44690</v>
      </c>
      <c r="J81" s="4" t="s">
        <v>17</v>
      </c>
    </row>
    <row r="82" spans="1:10" ht="43.2">
      <c r="A82" s="7" t="s">
        <v>377</v>
      </c>
      <c r="B82" s="5" t="str">
        <f>HYPERLINK("https://epingalert.org/en/Search?viewData= G/TBT/N/BDI/217, G/TBT/N/KEN/1226, G/TBT/N/RWA/643, G/TBT/N/TZA/718, G/TBT/N/UGA/1550"," G/TBT/N/BDI/217, G/TBT/N/KEN/1226, G/TBT/N/RWA/643, G/TBT/N/TZA/718, G/TBT/N/UGA/1550")</f>
        <v xml:space="preserve"> G/TBT/N/BDI/217, G/TBT/N/KEN/1226, G/TBT/N/RWA/643, G/TBT/N/TZA/718, G/TBT/N/UGA/1550</v>
      </c>
      <c r="C82" s="4" t="s">
        <v>12</v>
      </c>
      <c r="D82" s="5" t="s">
        <v>230</v>
      </c>
      <c r="E82" s="5" t="s">
        <v>231</v>
      </c>
      <c r="F82" s="4" t="s">
        <v>215</v>
      </c>
      <c r="G82" s="4" t="s">
        <v>211</v>
      </c>
      <c r="H82" s="4" t="s">
        <v>59</v>
      </c>
      <c r="I82" s="6">
        <v>44690</v>
      </c>
      <c r="J82" s="4" t="s">
        <v>17</v>
      </c>
    </row>
    <row r="83" spans="1:10" ht="57.6">
      <c r="A83" s="7" t="s">
        <v>377</v>
      </c>
      <c r="B83" s="5" t="str">
        <f>HYPERLINK("https://epingalert.org/en/Search?viewData= G/TBT/N/BDI/218, G/TBT/N/KEN/1227, G/TBT/N/RWA/644, G/TBT/N/TZA/719, G/TBT/N/UGA/1551"," G/TBT/N/BDI/218, G/TBT/N/KEN/1227, G/TBT/N/RWA/644, G/TBT/N/TZA/719, G/TBT/N/UGA/1551")</f>
        <v xml:space="preserve"> G/TBT/N/BDI/218, G/TBT/N/KEN/1227, G/TBT/N/RWA/644, G/TBT/N/TZA/719, G/TBT/N/UGA/1551</v>
      </c>
      <c r="C83" s="4" t="s">
        <v>208</v>
      </c>
      <c r="D83" s="5" t="s">
        <v>219</v>
      </c>
      <c r="E83" s="5" t="s">
        <v>220</v>
      </c>
      <c r="F83" s="4" t="s">
        <v>215</v>
      </c>
      <c r="G83" s="4" t="s">
        <v>211</v>
      </c>
      <c r="H83" s="4" t="s">
        <v>216</v>
      </c>
      <c r="I83" s="6">
        <v>44690</v>
      </c>
      <c r="J83" s="4" t="s">
        <v>17</v>
      </c>
    </row>
    <row r="84" spans="1:10" ht="43.2">
      <c r="A84" s="7" t="s">
        <v>377</v>
      </c>
      <c r="B84" s="5" t="str">
        <f>HYPERLINK("https://epingalert.org/en/Search?viewData= G/TBT/N/SAU/1230"," G/TBT/N/SAU/1230")</f>
        <v xml:space="preserve"> G/TBT/N/SAU/1230</v>
      </c>
      <c r="C84" s="4" t="s">
        <v>95</v>
      </c>
      <c r="D84" s="5" t="s">
        <v>275</v>
      </c>
      <c r="E84" s="5" t="s">
        <v>276</v>
      </c>
      <c r="F84" s="4" t="s">
        <v>57</v>
      </c>
      <c r="G84" s="4" t="s">
        <v>134</v>
      </c>
      <c r="H84" s="4" t="s">
        <v>30</v>
      </c>
      <c r="I84" s="6">
        <v>44690</v>
      </c>
      <c r="J84" s="4" t="s">
        <v>17</v>
      </c>
    </row>
    <row r="85" spans="1:10" ht="86.4">
      <c r="A85" s="7" t="s">
        <v>377</v>
      </c>
      <c r="B85" s="5" t="str">
        <f>HYPERLINK("https://epingalert.org/en/Search?viewData= G/TBT/N/BDI/214, G/TBT/N/KEN/1223, G/TBT/N/RWA/640, G/TBT/N/TZA/715, G/TBT/N/UGA/1547"," G/TBT/N/BDI/214, G/TBT/N/KEN/1223, G/TBT/N/RWA/640, G/TBT/N/TZA/715, G/TBT/N/UGA/1547")</f>
        <v xml:space="preserve"> G/TBT/N/BDI/214, G/TBT/N/KEN/1223, G/TBT/N/RWA/640, G/TBT/N/TZA/715, G/TBT/N/UGA/1547</v>
      </c>
      <c r="C85" s="4" t="s">
        <v>208</v>
      </c>
      <c r="D85" s="5" t="s">
        <v>209</v>
      </c>
      <c r="E85" s="5" t="s">
        <v>249</v>
      </c>
      <c r="F85" s="4" t="s">
        <v>57</v>
      </c>
      <c r="G85" s="4" t="s">
        <v>211</v>
      </c>
      <c r="H85" s="4" t="s">
        <v>11</v>
      </c>
      <c r="I85" s="6">
        <v>44690</v>
      </c>
      <c r="J85" s="4" t="s">
        <v>17</v>
      </c>
    </row>
    <row r="86" spans="1:10" ht="86.4">
      <c r="A86" s="7" t="s">
        <v>377</v>
      </c>
      <c r="B86" s="5" t="str">
        <f>HYPERLINK("https://epingalert.org/en/Search?viewData= G/TBT/N/BDI/215, G/TBT/N/KEN/1224, G/TBT/N/RWA/641, G/TBT/N/TZA/716, G/TBT/N/UGA/1548"," G/TBT/N/BDI/215, G/TBT/N/KEN/1224, G/TBT/N/RWA/641, G/TBT/N/TZA/716, G/TBT/N/UGA/1548")</f>
        <v xml:space="preserve"> G/TBT/N/BDI/215, G/TBT/N/KEN/1224, G/TBT/N/RWA/641, G/TBT/N/TZA/716, G/TBT/N/UGA/1548</v>
      </c>
      <c r="C86" s="4" t="s">
        <v>12</v>
      </c>
      <c r="D86" s="5" t="s">
        <v>264</v>
      </c>
      <c r="E86" s="5" t="s">
        <v>229</v>
      </c>
      <c r="F86" s="4" t="s">
        <v>215</v>
      </c>
      <c r="G86" s="4" t="s">
        <v>211</v>
      </c>
      <c r="H86" s="4" t="s">
        <v>30</v>
      </c>
      <c r="I86" s="6">
        <v>44690</v>
      </c>
      <c r="J86" s="4" t="s">
        <v>17</v>
      </c>
    </row>
    <row r="87" spans="1:10" ht="43.2">
      <c r="A87" s="7" t="s">
        <v>377</v>
      </c>
      <c r="B87" s="5" t="str">
        <f>HYPERLINK("https://epingalert.org/en/Search?viewData= G/TBT/N/BDI/216, G/TBT/N/KEN/1225, G/TBT/N/RWA/642, G/TBT/N/TZA/717, G/TBT/N/UGA/1549"," G/TBT/N/BDI/216, G/TBT/N/KEN/1225, G/TBT/N/RWA/642, G/TBT/N/TZA/717, G/TBT/N/UGA/1549")</f>
        <v xml:space="preserve"> G/TBT/N/BDI/216, G/TBT/N/KEN/1225, G/TBT/N/RWA/642, G/TBT/N/TZA/717, G/TBT/N/UGA/1549</v>
      </c>
      <c r="C87" s="4" t="s">
        <v>212</v>
      </c>
      <c r="D87" s="5" t="s">
        <v>213</v>
      </c>
      <c r="E87" s="5" t="s">
        <v>214</v>
      </c>
      <c r="F87" s="4" t="s">
        <v>215</v>
      </c>
      <c r="G87" s="4" t="s">
        <v>211</v>
      </c>
      <c r="H87" s="4" t="s">
        <v>243</v>
      </c>
      <c r="I87" s="6">
        <v>44690</v>
      </c>
      <c r="J87" s="4" t="s">
        <v>17</v>
      </c>
    </row>
    <row r="88" spans="1:10" ht="43.2">
      <c r="A88" s="7" t="s">
        <v>377</v>
      </c>
      <c r="B88" s="5" t="str">
        <f>HYPERLINK("https://epingalert.org/en/Search?viewData= G/TBT/N/BDI/217, G/TBT/N/KEN/1226, G/TBT/N/RWA/643, G/TBT/N/TZA/718, G/TBT/N/UGA/1550"," G/TBT/N/BDI/217, G/TBT/N/KEN/1226, G/TBT/N/RWA/643, G/TBT/N/TZA/718, G/TBT/N/UGA/1550")</f>
        <v xml:space="preserve"> G/TBT/N/BDI/217, G/TBT/N/KEN/1226, G/TBT/N/RWA/643, G/TBT/N/TZA/718, G/TBT/N/UGA/1550</v>
      </c>
      <c r="C88" s="4" t="s">
        <v>218</v>
      </c>
      <c r="D88" s="5" t="s">
        <v>230</v>
      </c>
      <c r="E88" s="5" t="s">
        <v>231</v>
      </c>
      <c r="F88" s="4" t="s">
        <v>215</v>
      </c>
      <c r="G88" s="4" t="s">
        <v>211</v>
      </c>
      <c r="H88" s="4" t="s">
        <v>59</v>
      </c>
      <c r="I88" s="6">
        <v>44690</v>
      </c>
      <c r="J88" s="4" t="s">
        <v>17</v>
      </c>
    </row>
    <row r="89" spans="1:10" ht="57.6">
      <c r="A89" s="7" t="s">
        <v>377</v>
      </c>
      <c r="B89" s="5" t="str">
        <f>HYPERLINK("https://epingalert.org/en/Search?viewData= G/TBT/N/BDI/218, G/TBT/N/KEN/1227, G/TBT/N/RWA/644, G/TBT/N/TZA/719, G/TBT/N/UGA/1551"," G/TBT/N/BDI/218, G/TBT/N/KEN/1227, G/TBT/N/RWA/644, G/TBT/N/TZA/719, G/TBT/N/UGA/1551")</f>
        <v xml:space="preserve"> G/TBT/N/BDI/218, G/TBT/N/KEN/1227, G/TBT/N/RWA/644, G/TBT/N/TZA/719, G/TBT/N/UGA/1551</v>
      </c>
      <c r="C89" s="4" t="s">
        <v>12</v>
      </c>
      <c r="D89" s="5" t="s">
        <v>219</v>
      </c>
      <c r="E89" s="5" t="s">
        <v>220</v>
      </c>
      <c r="F89" s="4" t="s">
        <v>215</v>
      </c>
      <c r="G89" s="4" t="s">
        <v>211</v>
      </c>
      <c r="H89" s="4" t="s">
        <v>216</v>
      </c>
      <c r="I89" s="6">
        <v>44690</v>
      </c>
      <c r="J89" s="4" t="s">
        <v>17</v>
      </c>
    </row>
    <row r="90" spans="1:10" ht="86.4">
      <c r="A90" s="7" t="s">
        <v>377</v>
      </c>
      <c r="B90" s="5" t="str">
        <f>HYPERLINK("https://epingalert.org/en/Search?viewData= G/TBT/N/BDI/215, G/TBT/N/KEN/1224, G/TBT/N/RWA/641, G/TBT/N/TZA/716, G/TBT/N/UGA/1548"," G/TBT/N/BDI/215, G/TBT/N/KEN/1224, G/TBT/N/RWA/641, G/TBT/N/TZA/716, G/TBT/N/UGA/1548")</f>
        <v xml:space="preserve"> G/TBT/N/BDI/215, G/TBT/N/KEN/1224, G/TBT/N/RWA/641, G/TBT/N/TZA/716, G/TBT/N/UGA/1548</v>
      </c>
      <c r="C90" s="4" t="s">
        <v>212</v>
      </c>
      <c r="D90" s="5" t="s">
        <v>264</v>
      </c>
      <c r="E90" s="5" t="s">
        <v>229</v>
      </c>
      <c r="F90" s="4" t="s">
        <v>215</v>
      </c>
      <c r="G90" s="4" t="s">
        <v>211</v>
      </c>
      <c r="H90" s="4" t="s">
        <v>30</v>
      </c>
      <c r="I90" s="6">
        <v>44690</v>
      </c>
      <c r="J90" s="4" t="s">
        <v>17</v>
      </c>
    </row>
    <row r="91" spans="1:10" ht="43.2">
      <c r="A91" s="7" t="s">
        <v>377</v>
      </c>
      <c r="B91" s="5" t="str">
        <f>HYPERLINK("https://epingalert.org/en/Search?viewData= G/TBT/N/BDI/216, G/TBT/N/KEN/1225, G/TBT/N/RWA/642, G/TBT/N/TZA/717, G/TBT/N/UGA/1549"," G/TBT/N/BDI/216, G/TBT/N/KEN/1225, G/TBT/N/RWA/642, G/TBT/N/TZA/717, G/TBT/N/UGA/1549")</f>
        <v xml:space="preserve"> G/TBT/N/BDI/216, G/TBT/N/KEN/1225, G/TBT/N/RWA/642, G/TBT/N/TZA/717, G/TBT/N/UGA/1549</v>
      </c>
      <c r="C91" s="4" t="s">
        <v>208</v>
      </c>
      <c r="D91" s="5" t="s">
        <v>213</v>
      </c>
      <c r="E91" s="5" t="s">
        <v>214</v>
      </c>
      <c r="F91" s="4" t="s">
        <v>215</v>
      </c>
      <c r="G91" s="4" t="s">
        <v>211</v>
      </c>
      <c r="H91" s="4" t="s">
        <v>216</v>
      </c>
      <c r="I91" s="6">
        <v>44690</v>
      </c>
      <c r="J91" s="4" t="s">
        <v>17</v>
      </c>
    </row>
    <row r="92" spans="1:10" ht="43.2">
      <c r="A92" s="7" t="s">
        <v>377</v>
      </c>
      <c r="B92" s="5" t="str">
        <f>HYPERLINK("https://epingalert.org/en/Search?viewData= G/TBT/N/BDI/217, G/TBT/N/KEN/1226, G/TBT/N/RWA/643, G/TBT/N/TZA/718, G/TBT/N/UGA/1550"," G/TBT/N/BDI/217, G/TBT/N/KEN/1226, G/TBT/N/RWA/643, G/TBT/N/TZA/718, G/TBT/N/UGA/1550")</f>
        <v xml:space="preserve"> G/TBT/N/BDI/217, G/TBT/N/KEN/1226, G/TBT/N/RWA/643, G/TBT/N/TZA/718, G/TBT/N/UGA/1550</v>
      </c>
      <c r="C92" s="4" t="s">
        <v>208</v>
      </c>
      <c r="D92" s="5" t="s">
        <v>230</v>
      </c>
      <c r="E92" s="5" t="s">
        <v>231</v>
      </c>
      <c r="F92" s="4" t="s">
        <v>215</v>
      </c>
      <c r="G92" s="4" t="s">
        <v>211</v>
      </c>
      <c r="H92" s="4" t="s">
        <v>59</v>
      </c>
      <c r="I92" s="6">
        <v>44690</v>
      </c>
      <c r="J92" s="4" t="s">
        <v>17</v>
      </c>
    </row>
    <row r="93" spans="1:10" ht="86.4">
      <c r="A93" s="7" t="s">
        <v>377</v>
      </c>
      <c r="B93" s="5" t="str">
        <f>HYPERLINK("https://epingalert.org/en/Search?viewData= G/TBT/N/BDI/214, G/TBT/N/KEN/1223, G/TBT/N/RWA/640, G/TBT/N/TZA/715, G/TBT/N/UGA/1547"," G/TBT/N/BDI/214, G/TBT/N/KEN/1223, G/TBT/N/RWA/640, G/TBT/N/TZA/715, G/TBT/N/UGA/1547")</f>
        <v xml:space="preserve"> G/TBT/N/BDI/214, G/TBT/N/KEN/1223, G/TBT/N/RWA/640, G/TBT/N/TZA/715, G/TBT/N/UGA/1547</v>
      </c>
      <c r="C93" s="4" t="s">
        <v>218</v>
      </c>
      <c r="D93" s="5" t="s">
        <v>209</v>
      </c>
      <c r="E93" s="5" t="s">
        <v>249</v>
      </c>
      <c r="F93" s="4" t="s">
        <v>57</v>
      </c>
      <c r="G93" s="4" t="s">
        <v>211</v>
      </c>
      <c r="H93" s="4" t="s">
        <v>11</v>
      </c>
      <c r="I93" s="6">
        <v>44690</v>
      </c>
      <c r="J93" s="4" t="s">
        <v>17</v>
      </c>
    </row>
    <row r="94" spans="1:10" ht="86.4">
      <c r="A94" s="7" t="s">
        <v>377</v>
      </c>
      <c r="B94" s="5" t="str">
        <f>HYPERLINK("https://epingalert.org/en/Search?viewData= G/TBT/N/BDI/215, G/TBT/N/KEN/1224, G/TBT/N/RWA/641, G/TBT/N/TZA/716, G/TBT/N/UGA/1548"," G/TBT/N/BDI/215, G/TBT/N/KEN/1224, G/TBT/N/RWA/641, G/TBT/N/TZA/716, G/TBT/N/UGA/1548")</f>
        <v xml:space="preserve"> G/TBT/N/BDI/215, G/TBT/N/KEN/1224, G/TBT/N/RWA/641, G/TBT/N/TZA/716, G/TBT/N/UGA/1548</v>
      </c>
      <c r="C94" s="4" t="s">
        <v>218</v>
      </c>
      <c r="D94" s="5" t="s">
        <v>264</v>
      </c>
      <c r="E94" s="5" t="s">
        <v>229</v>
      </c>
      <c r="F94" s="4" t="s">
        <v>215</v>
      </c>
      <c r="G94" s="4" t="s">
        <v>211</v>
      </c>
      <c r="H94" s="4" t="s">
        <v>30</v>
      </c>
      <c r="I94" s="6">
        <v>44690</v>
      </c>
      <c r="J94" s="4" t="s">
        <v>17</v>
      </c>
    </row>
    <row r="95" spans="1:10" ht="43.2">
      <c r="A95" s="7" t="s">
        <v>377</v>
      </c>
      <c r="B95" s="5" t="str">
        <f>HYPERLINK("https://epingalert.org/en/Search?viewData= G/TBT/N/BDI/217, G/TBT/N/KEN/1226, G/TBT/N/RWA/643, G/TBT/N/TZA/718, G/TBT/N/UGA/1550"," G/TBT/N/BDI/217, G/TBT/N/KEN/1226, G/TBT/N/RWA/643, G/TBT/N/TZA/718, G/TBT/N/UGA/1550")</f>
        <v xml:space="preserve"> G/TBT/N/BDI/217, G/TBT/N/KEN/1226, G/TBT/N/RWA/643, G/TBT/N/TZA/718, G/TBT/N/UGA/1550</v>
      </c>
      <c r="C95" s="4" t="s">
        <v>212</v>
      </c>
      <c r="D95" s="5" t="s">
        <v>230</v>
      </c>
      <c r="E95" s="5" t="s">
        <v>231</v>
      </c>
      <c r="F95" s="4" t="s">
        <v>215</v>
      </c>
      <c r="G95" s="4" t="s">
        <v>211</v>
      </c>
      <c r="H95" s="4" t="s">
        <v>59</v>
      </c>
      <c r="I95" s="6">
        <v>44690</v>
      </c>
      <c r="J95" s="4" t="s">
        <v>17</v>
      </c>
    </row>
    <row r="96" spans="1:10" ht="86.4">
      <c r="A96" s="7" t="s">
        <v>377</v>
      </c>
      <c r="B96" s="5" t="str">
        <f>HYPERLINK("https://epingalert.org/en/Search?viewData= G/TBT/N/BDI/214, G/TBT/N/KEN/1223, G/TBT/N/RWA/640, G/TBT/N/TZA/715, G/TBT/N/UGA/1547"," G/TBT/N/BDI/214, G/TBT/N/KEN/1223, G/TBT/N/RWA/640, G/TBT/N/TZA/715, G/TBT/N/UGA/1547")</f>
        <v xml:space="preserve"> G/TBT/N/BDI/214, G/TBT/N/KEN/1223, G/TBT/N/RWA/640, G/TBT/N/TZA/715, G/TBT/N/UGA/1547</v>
      </c>
      <c r="C96" s="4" t="s">
        <v>212</v>
      </c>
      <c r="D96" s="5" t="s">
        <v>209</v>
      </c>
      <c r="E96" s="5" t="s">
        <v>249</v>
      </c>
      <c r="F96" s="4" t="s">
        <v>57</v>
      </c>
      <c r="G96" s="4" t="s">
        <v>211</v>
      </c>
      <c r="H96" s="4" t="s">
        <v>11</v>
      </c>
      <c r="I96" s="6">
        <v>44690</v>
      </c>
      <c r="J96" s="4" t="s">
        <v>17</v>
      </c>
    </row>
    <row r="97" spans="1:10" ht="86.4">
      <c r="A97" s="5" t="s">
        <v>377</v>
      </c>
      <c r="B97" s="5" t="str">
        <f>HYPERLINK("https://epingalert.org/en/Search?viewData= G/TBT/N/BDI/214, G/TBT/N/KEN/1223, G/TBT/N/RWA/640, G/TBT/N/TZA/715, G/TBT/N/UGA/1547"," G/TBT/N/BDI/214, G/TBT/N/KEN/1223, G/TBT/N/RWA/640, G/TBT/N/TZA/715, G/TBT/N/UGA/1547")</f>
        <v xml:space="preserve"> G/TBT/N/BDI/214, G/TBT/N/KEN/1223, G/TBT/N/RWA/640, G/TBT/N/TZA/715, G/TBT/N/UGA/1547</v>
      </c>
      <c r="C97" s="4" t="s">
        <v>217</v>
      </c>
      <c r="D97" s="5" t="s">
        <v>209</v>
      </c>
      <c r="E97" s="5" t="s">
        <v>249</v>
      </c>
      <c r="F97" s="4" t="s">
        <v>57</v>
      </c>
      <c r="G97" s="4" t="s">
        <v>211</v>
      </c>
      <c r="H97" s="4" t="s">
        <v>11</v>
      </c>
      <c r="I97" s="6">
        <v>44690</v>
      </c>
      <c r="J97" s="4" t="s">
        <v>17</v>
      </c>
    </row>
    <row r="98" spans="1:10" ht="57.6">
      <c r="A98" s="7" t="s">
        <v>377</v>
      </c>
      <c r="B98" s="5" t="str">
        <f>HYPERLINK("https://epingalert.org/en/Search?viewData= G/TBT/N/BDI/218, G/TBT/N/KEN/1227, G/TBT/N/RWA/644, G/TBT/N/TZA/719, G/TBT/N/UGA/1551"," G/TBT/N/BDI/218, G/TBT/N/KEN/1227, G/TBT/N/RWA/644, G/TBT/N/TZA/719, G/TBT/N/UGA/1551")</f>
        <v xml:space="preserve"> G/TBT/N/BDI/218, G/TBT/N/KEN/1227, G/TBT/N/RWA/644, G/TBT/N/TZA/719, G/TBT/N/UGA/1551</v>
      </c>
      <c r="C98" s="4" t="s">
        <v>212</v>
      </c>
      <c r="D98" s="5" t="s">
        <v>219</v>
      </c>
      <c r="E98" s="5" t="s">
        <v>220</v>
      </c>
      <c r="F98" s="4" t="s">
        <v>215</v>
      </c>
      <c r="G98" s="4" t="s">
        <v>211</v>
      </c>
      <c r="H98" s="4" t="s">
        <v>216</v>
      </c>
      <c r="I98" s="6">
        <v>44690</v>
      </c>
      <c r="J98" s="4" t="s">
        <v>17</v>
      </c>
    </row>
    <row r="99" spans="1:10" ht="43.2">
      <c r="A99" s="5" t="s">
        <v>377</v>
      </c>
      <c r="B99" s="5" t="str">
        <f>HYPERLINK("https://epingalert.org/en/Search?viewData= G/TBT/N/BDI/216, G/TBT/N/KEN/1225, G/TBT/N/RWA/642, G/TBT/N/TZA/717, G/TBT/N/UGA/1549"," G/TBT/N/BDI/216, G/TBT/N/KEN/1225, G/TBT/N/RWA/642, G/TBT/N/TZA/717, G/TBT/N/UGA/1549")</f>
        <v xml:space="preserve"> G/TBT/N/BDI/216, G/TBT/N/KEN/1225, G/TBT/N/RWA/642, G/TBT/N/TZA/717, G/TBT/N/UGA/1549</v>
      </c>
      <c r="C99" s="4" t="s">
        <v>12</v>
      </c>
      <c r="D99" s="5" t="s">
        <v>213</v>
      </c>
      <c r="E99" s="5" t="s">
        <v>214</v>
      </c>
      <c r="F99" s="4" t="s">
        <v>215</v>
      </c>
      <c r="G99" s="4" t="s">
        <v>211</v>
      </c>
      <c r="H99" s="4" t="s">
        <v>216</v>
      </c>
      <c r="I99" s="6">
        <v>44690</v>
      </c>
      <c r="J99" s="4" t="s">
        <v>17</v>
      </c>
    </row>
    <row r="100" spans="1:10" ht="43.2">
      <c r="A100" s="5" t="s">
        <v>377</v>
      </c>
      <c r="B100" s="5" t="str">
        <f>HYPERLINK("https://epingalert.org/en/Search?viewData= G/TBT/N/BDI/216, G/TBT/N/KEN/1225, G/TBT/N/RWA/642, G/TBT/N/TZA/717, G/TBT/N/UGA/1549"," G/TBT/N/BDI/216, G/TBT/N/KEN/1225, G/TBT/N/RWA/642, G/TBT/N/TZA/717, G/TBT/N/UGA/1549")</f>
        <v xml:space="preserve"> G/TBT/N/BDI/216, G/TBT/N/KEN/1225, G/TBT/N/RWA/642, G/TBT/N/TZA/717, G/TBT/N/UGA/1549</v>
      </c>
      <c r="C100" s="4" t="s">
        <v>218</v>
      </c>
      <c r="D100" s="5" t="s">
        <v>213</v>
      </c>
      <c r="E100" s="5" t="s">
        <v>214</v>
      </c>
      <c r="F100" s="4" t="s">
        <v>215</v>
      </c>
      <c r="G100" s="4" t="s">
        <v>211</v>
      </c>
      <c r="H100" s="4" t="s">
        <v>243</v>
      </c>
      <c r="I100" s="6">
        <v>44690</v>
      </c>
      <c r="J100" s="4" t="s">
        <v>17</v>
      </c>
    </row>
    <row r="101" spans="1:10" ht="28.8">
      <c r="A101" s="9" t="s">
        <v>377</v>
      </c>
      <c r="B101" s="11" t="str">
        <f>HYPERLINK("https://epingalert.org/en/Search?viewData= G/TBT/N/KOR/1065"," G/TBT/N/KOR/1065")</f>
        <v xml:space="preserve"> G/TBT/N/KOR/1065</v>
      </c>
      <c r="C101" s="11" t="s">
        <v>66</v>
      </c>
      <c r="D101" s="12" t="s">
        <v>439</v>
      </c>
      <c r="E101" s="12" t="s">
        <v>440</v>
      </c>
      <c r="F101" s="11" t="s">
        <v>11</v>
      </c>
      <c r="G101" s="11" t="s">
        <v>58</v>
      </c>
      <c r="H101" s="11" t="s">
        <v>11</v>
      </c>
      <c r="I101" s="10">
        <v>44711</v>
      </c>
      <c r="J101" s="11" t="s">
        <v>17</v>
      </c>
    </row>
    <row r="102" spans="1:10" ht="61.2" customHeight="1">
      <c r="A102" s="5" t="s">
        <v>410</v>
      </c>
      <c r="B102" s="5" t="str">
        <f>HYPERLINK("https://epingalert.org/en/Search?viewData= G/TBT/N/BDI/215, G/TBT/N/KEN/1224, G/TBT/N/RWA/641, G/TBT/N/TZA/716, G/TBT/N/UGA/1548"," G/TBT/N/BDI/215, G/TBT/N/KEN/1224, G/TBT/N/RWA/641, G/TBT/N/TZA/716, G/TBT/N/UGA/1548")</f>
        <v xml:space="preserve"> G/TBT/N/BDI/215, G/TBT/N/KEN/1224, G/TBT/N/RWA/641, G/TBT/N/TZA/716, G/TBT/N/UGA/1548</v>
      </c>
      <c r="C102" s="4" t="s">
        <v>217</v>
      </c>
      <c r="D102" s="5" t="s">
        <v>264</v>
      </c>
      <c r="E102" s="5" t="s">
        <v>229</v>
      </c>
      <c r="F102" s="4" t="s">
        <v>215</v>
      </c>
      <c r="G102" s="4" t="s">
        <v>211</v>
      </c>
      <c r="H102" s="4" t="s">
        <v>30</v>
      </c>
      <c r="I102" s="6">
        <v>44690</v>
      </c>
      <c r="J102" s="4" t="s">
        <v>17</v>
      </c>
    </row>
    <row r="103" spans="1:10" ht="59.4" customHeight="1">
      <c r="A103" s="5" t="s">
        <v>381</v>
      </c>
      <c r="B103" s="5" t="str">
        <f>HYPERLINK("https://epingalert.org/en/Search?viewData= G/TBT/N/KOR/1064"," G/TBT/N/KOR/1064")</f>
        <v xml:space="preserve"> G/TBT/N/KOR/1064</v>
      </c>
      <c r="C103" s="4" t="s">
        <v>66</v>
      </c>
      <c r="D103" s="5" t="s">
        <v>67</v>
      </c>
      <c r="E103" s="5" t="s">
        <v>68</v>
      </c>
      <c r="F103" s="4" t="s">
        <v>11</v>
      </c>
      <c r="G103" s="4" t="s">
        <v>69</v>
      </c>
      <c r="H103" s="4" t="s">
        <v>59</v>
      </c>
      <c r="I103" s="6">
        <v>44697</v>
      </c>
      <c r="J103" s="4" t="s">
        <v>17</v>
      </c>
    </row>
    <row r="104" spans="1:10" ht="62.4" customHeight="1">
      <c r="A104" s="5" t="s">
        <v>376</v>
      </c>
      <c r="B104" s="5" t="str">
        <f>HYPERLINK("https://epingalert.org/en/Search?viewData= G/TBT/N/MWI/70"," G/TBT/N/MWI/70")</f>
        <v xml:space="preserve"> G/TBT/N/MWI/70</v>
      </c>
      <c r="C104" s="4" t="s">
        <v>26</v>
      </c>
      <c r="D104" s="5" t="s">
        <v>27</v>
      </c>
      <c r="E104" s="5" t="s">
        <v>28</v>
      </c>
      <c r="F104" s="4" t="s">
        <v>29</v>
      </c>
      <c r="G104" s="4" t="s">
        <v>16</v>
      </c>
      <c r="H104" s="4" t="s">
        <v>30</v>
      </c>
      <c r="I104" s="6">
        <v>44698</v>
      </c>
      <c r="J104" s="4" t="s">
        <v>17</v>
      </c>
    </row>
    <row r="105" spans="1:10" ht="273.60000000000002">
      <c r="A105" s="7" t="s">
        <v>429</v>
      </c>
      <c r="B105" s="5" t="str">
        <f>HYPERLINK("https://epingalert.org/en/Search?viewData= G/TBT/N/THA/656"," G/TBT/N/THA/656")</f>
        <v xml:space="preserve"> G/TBT/N/THA/656</v>
      </c>
      <c r="C105" s="4" t="s">
        <v>309</v>
      </c>
      <c r="D105" s="5" t="s">
        <v>339</v>
      </c>
      <c r="E105" s="5" t="s">
        <v>340</v>
      </c>
      <c r="F105" s="4" t="s">
        <v>341</v>
      </c>
      <c r="G105" s="4" t="s">
        <v>169</v>
      </c>
      <c r="H105" s="4" t="s">
        <v>59</v>
      </c>
      <c r="I105" s="6">
        <v>44683</v>
      </c>
      <c r="J105" s="4" t="s">
        <v>17</v>
      </c>
    </row>
    <row r="106" spans="1:10" ht="72">
      <c r="A106" s="5" t="s">
        <v>383</v>
      </c>
      <c r="B106" s="5" t="str">
        <f>HYPERLINK("https://epingalert.org/en/Search?viewData= G/TBT/N/MWI/56"," G/TBT/N/MWI/56")</f>
        <v xml:space="preserve"> G/TBT/N/MWI/56</v>
      </c>
      <c r="C106" s="4" t="s">
        <v>26</v>
      </c>
      <c r="D106" s="5" t="s">
        <v>96</v>
      </c>
      <c r="E106" s="5" t="s">
        <v>97</v>
      </c>
      <c r="F106" s="4" t="s">
        <v>98</v>
      </c>
      <c r="G106" s="4" t="s">
        <v>99</v>
      </c>
      <c r="H106" s="4" t="s">
        <v>11</v>
      </c>
      <c r="I106" s="6">
        <v>44697</v>
      </c>
      <c r="J106" s="4" t="s">
        <v>17</v>
      </c>
    </row>
    <row r="107" spans="1:10" ht="172.8">
      <c r="A107" s="5" t="s">
        <v>423</v>
      </c>
      <c r="B107" s="5" t="str">
        <f>HYPERLINK("https://epingalert.org/en/Search?viewData= G/TBT/N/USA/1843"," G/TBT/N/USA/1843")</f>
        <v xml:space="preserve"> G/TBT/N/USA/1843</v>
      </c>
      <c r="C107" s="4" t="s">
        <v>10</v>
      </c>
      <c r="D107" s="5" t="s">
        <v>315</v>
      </c>
      <c r="E107" s="5" t="s">
        <v>316</v>
      </c>
      <c r="F107" s="4" t="s">
        <v>317</v>
      </c>
      <c r="G107" s="4" t="s">
        <v>19</v>
      </c>
      <c r="H107" s="4" t="s">
        <v>11</v>
      </c>
      <c r="I107" s="6">
        <v>44687</v>
      </c>
      <c r="J107" s="4" t="s">
        <v>17</v>
      </c>
    </row>
    <row r="108" spans="1:10" ht="144">
      <c r="A108" s="7" t="s">
        <v>434</v>
      </c>
      <c r="B108" s="5" t="str">
        <f>HYPERLINK("https://epingalert.org/en/Search?viewData= G/TBT/N/USA/1841"," G/TBT/N/USA/1841")</f>
        <v xml:space="preserve"> G/TBT/N/USA/1841</v>
      </c>
      <c r="C108" s="4" t="s">
        <v>10</v>
      </c>
      <c r="D108" s="5" t="s">
        <v>179</v>
      </c>
      <c r="E108" s="5" t="s">
        <v>366</v>
      </c>
      <c r="F108" s="4" t="s">
        <v>367</v>
      </c>
      <c r="G108" s="4" t="s">
        <v>25</v>
      </c>
      <c r="H108" s="4" t="s">
        <v>11</v>
      </c>
      <c r="I108" s="6">
        <v>44683</v>
      </c>
      <c r="J108" s="4" t="s">
        <v>17</v>
      </c>
    </row>
    <row r="109" spans="1:10" ht="201.6">
      <c r="A109" s="9" t="s">
        <v>452</v>
      </c>
      <c r="B109" s="11" t="str">
        <f>HYPERLINK("https://epingalert.org/en/Search?viewData= G/TBT/N/USA/1846"," G/TBT/N/USA/1846")</f>
        <v xml:space="preserve"> G/TBT/N/USA/1846</v>
      </c>
      <c r="C109" s="11" t="s">
        <v>10</v>
      </c>
      <c r="D109" s="12" t="s">
        <v>453</v>
      </c>
      <c r="E109" s="12" t="s">
        <v>454</v>
      </c>
      <c r="F109" s="11" t="s">
        <v>455</v>
      </c>
      <c r="G109" s="11" t="s">
        <v>19</v>
      </c>
      <c r="H109" s="11" t="s">
        <v>11</v>
      </c>
      <c r="I109" s="10">
        <v>44712</v>
      </c>
      <c r="J109" s="11" t="s">
        <v>17</v>
      </c>
    </row>
    <row r="110" spans="1:10" ht="61.8" customHeight="1">
      <c r="A110" s="7" t="s">
        <v>426</v>
      </c>
      <c r="B110" s="5" t="str">
        <f>HYPERLINK("https://epingalert.org/en/Search?viewData= G/TBT/N/USA/1842"," G/TBT/N/USA/1842")</f>
        <v xml:space="preserve"> G/TBT/N/USA/1842</v>
      </c>
      <c r="C110" s="4" t="s">
        <v>10</v>
      </c>
      <c r="D110" s="5" t="s">
        <v>327</v>
      </c>
      <c r="E110" s="5" t="s">
        <v>328</v>
      </c>
      <c r="F110" s="4" t="s">
        <v>329</v>
      </c>
      <c r="G110" s="4" t="s">
        <v>330</v>
      </c>
      <c r="H110" s="4" t="s">
        <v>11</v>
      </c>
      <c r="I110" s="6">
        <v>44662</v>
      </c>
      <c r="J110" s="4" t="s">
        <v>17</v>
      </c>
    </row>
    <row r="111" spans="1:10" ht="43.2">
      <c r="A111" s="7" t="s">
        <v>394</v>
      </c>
      <c r="B111" s="5" t="str">
        <f>HYPERLINK("https://epingalert.org/en/Search?viewData= G/TBT/N/UGA/1564"," G/TBT/N/UGA/1564")</f>
        <v xml:space="preserve"> G/TBT/N/UGA/1564</v>
      </c>
      <c r="C111" s="4" t="s">
        <v>12</v>
      </c>
      <c r="D111" s="5" t="s">
        <v>163</v>
      </c>
      <c r="E111" s="5" t="s">
        <v>164</v>
      </c>
      <c r="F111" s="4" t="s">
        <v>165</v>
      </c>
      <c r="G111" s="4" t="s">
        <v>81</v>
      </c>
      <c r="H111" s="4" t="s">
        <v>30</v>
      </c>
      <c r="I111" s="6">
        <v>44695</v>
      </c>
      <c r="J111" s="4" t="s">
        <v>17</v>
      </c>
    </row>
    <row r="112" spans="1:10" ht="86.4">
      <c r="A112" s="7" t="s">
        <v>420</v>
      </c>
      <c r="B112" s="5" t="str">
        <f>HYPERLINK("https://epingalert.org/en/Search?viewData= G/TBT/N/RWA/639"," G/TBT/N/RWA/639")</f>
        <v xml:space="preserve"> G/TBT/N/RWA/639</v>
      </c>
      <c r="C112" s="4" t="s">
        <v>217</v>
      </c>
      <c r="D112" s="5" t="s">
        <v>306</v>
      </c>
      <c r="E112" s="5" t="s">
        <v>307</v>
      </c>
      <c r="F112" s="4" t="s">
        <v>308</v>
      </c>
      <c r="G112" s="4" t="s">
        <v>221</v>
      </c>
      <c r="H112" s="4" t="s">
        <v>11</v>
      </c>
      <c r="I112" s="6">
        <v>44690</v>
      </c>
      <c r="J112" s="4" t="s">
        <v>17</v>
      </c>
    </row>
    <row r="113" spans="1:10" ht="72">
      <c r="A113" s="7" t="s">
        <v>411</v>
      </c>
      <c r="B113" s="5" t="str">
        <f>HYPERLINK("https://epingalert.org/en/Search?viewData= G/TBT/N/CHL/589"," G/TBT/N/CHL/589")</f>
        <v xml:space="preserve"> G/TBT/N/CHL/589</v>
      </c>
      <c r="C113" s="4" t="s">
        <v>130</v>
      </c>
      <c r="D113" s="5" t="s">
        <v>279</v>
      </c>
      <c r="E113" s="5" t="s">
        <v>280</v>
      </c>
      <c r="F113" s="4" t="s">
        <v>281</v>
      </c>
      <c r="G113" s="4" t="s">
        <v>134</v>
      </c>
      <c r="H113" s="4" t="s">
        <v>30</v>
      </c>
      <c r="I113" s="6">
        <v>44690</v>
      </c>
      <c r="J113" s="4" t="s">
        <v>17</v>
      </c>
    </row>
    <row r="114" spans="1:10" ht="67.2" customHeight="1">
      <c r="A114" s="5" t="s">
        <v>386</v>
      </c>
      <c r="B114" s="5" t="str">
        <f>HYPERLINK("https://epingalert.org/en/Search?viewData= G/TBT/N/URY/60"," G/TBT/N/URY/60")</f>
        <v xml:space="preserve"> G/TBT/N/URY/60</v>
      </c>
      <c r="C114" s="4" t="s">
        <v>114</v>
      </c>
      <c r="D114" s="5" t="s">
        <v>115</v>
      </c>
      <c r="E114" s="5" t="s">
        <v>116</v>
      </c>
      <c r="F114" s="4" t="s">
        <v>11</v>
      </c>
      <c r="G114" s="4" t="s">
        <v>117</v>
      </c>
      <c r="H114" s="4" t="s">
        <v>11</v>
      </c>
      <c r="I114" s="6">
        <v>44697</v>
      </c>
      <c r="J114" s="4" t="s">
        <v>17</v>
      </c>
    </row>
    <row r="115" spans="1:10" ht="28.8">
      <c r="A115" s="5" t="s">
        <v>386</v>
      </c>
      <c r="B115" s="5" t="str">
        <f>HYPERLINK("https://epingalert.org/en/Search?viewData= G/TBT/N/URY/61"," G/TBT/N/URY/61")</f>
        <v xml:space="preserve"> G/TBT/N/URY/61</v>
      </c>
      <c r="C115" s="4" t="s">
        <v>114</v>
      </c>
      <c r="D115" s="5" t="s">
        <v>118</v>
      </c>
      <c r="E115" s="5" t="s">
        <v>119</v>
      </c>
      <c r="F115" s="4" t="s">
        <v>11</v>
      </c>
      <c r="G115" s="4" t="s">
        <v>25</v>
      </c>
      <c r="H115" s="4" t="s">
        <v>11</v>
      </c>
      <c r="I115" s="6">
        <v>44697</v>
      </c>
      <c r="J115" s="4" t="s">
        <v>17</v>
      </c>
    </row>
    <row r="116" spans="1:10" ht="115.2">
      <c r="A116" s="5" t="s">
        <v>398</v>
      </c>
      <c r="B116" s="5" t="str">
        <f>HYPERLINK("https://epingalert.org/en/Search?viewData= G/TBT/N/SAU/1232"," G/TBT/N/SAU/1232")</f>
        <v xml:space="preserve"> G/TBT/N/SAU/1232</v>
      </c>
      <c r="C116" s="4" t="s">
        <v>95</v>
      </c>
      <c r="D116" s="5" t="s">
        <v>175</v>
      </c>
      <c r="E116" s="5" t="s">
        <v>176</v>
      </c>
      <c r="F116" s="4" t="s">
        <v>177</v>
      </c>
      <c r="G116" s="4" t="s">
        <v>178</v>
      </c>
      <c r="H116" s="4" t="s">
        <v>11</v>
      </c>
      <c r="I116" s="6">
        <v>44665</v>
      </c>
      <c r="J116" s="4" t="s">
        <v>17</v>
      </c>
    </row>
    <row r="117" spans="1:10" ht="72">
      <c r="A117" s="7" t="s">
        <v>433</v>
      </c>
      <c r="B117" s="5" t="str">
        <f>HYPERLINK("https://epingalert.org/en/Search?viewData= G/TBT/N/ISR/1249"," G/TBT/N/ISR/1249")</f>
        <v xml:space="preserve"> G/TBT/N/ISR/1249</v>
      </c>
      <c r="C117" s="4" t="s">
        <v>322</v>
      </c>
      <c r="D117" s="5" t="s">
        <v>361</v>
      </c>
      <c r="E117" s="5" t="s">
        <v>362</v>
      </c>
      <c r="F117" s="4" t="s">
        <v>363</v>
      </c>
      <c r="G117" s="4" t="s">
        <v>134</v>
      </c>
      <c r="H117" s="4" t="s">
        <v>11</v>
      </c>
      <c r="I117" s="6">
        <v>44682</v>
      </c>
      <c r="J117" s="4" t="s">
        <v>17</v>
      </c>
    </row>
    <row r="118" spans="1:10" ht="57.6">
      <c r="A118" s="7" t="s">
        <v>393</v>
      </c>
      <c r="B118" s="5" t="str">
        <f>HYPERLINK("https://epingalert.org/en/Search?viewData= G/TBT/N/KOR/1063"," G/TBT/N/KOR/1063")</f>
        <v xml:space="preserve"> G/TBT/N/KOR/1063</v>
      </c>
      <c r="C118" s="4" t="s">
        <v>66</v>
      </c>
      <c r="D118" s="5" t="s">
        <v>160</v>
      </c>
      <c r="E118" s="5" t="s">
        <v>161</v>
      </c>
      <c r="F118" s="4" t="s">
        <v>162</v>
      </c>
      <c r="G118" s="4" t="s">
        <v>113</v>
      </c>
      <c r="H118" s="4" t="s">
        <v>11</v>
      </c>
      <c r="I118" s="6">
        <v>44695</v>
      </c>
      <c r="J118" s="4" t="s">
        <v>17</v>
      </c>
    </row>
    <row r="119" spans="1:10" ht="100.8">
      <c r="A119" s="7" t="s">
        <v>393</v>
      </c>
      <c r="B119" s="5" t="str">
        <f>HYPERLINK("https://epingalert.org/en/Search?viewData= G/TBT/N/KOR/1062"," G/TBT/N/KOR/1062")</f>
        <v xml:space="preserve"> G/TBT/N/KOR/1062</v>
      </c>
      <c r="C119" s="4" t="s">
        <v>66</v>
      </c>
      <c r="D119" s="5" t="s">
        <v>262</v>
      </c>
      <c r="E119" s="5" t="s">
        <v>263</v>
      </c>
      <c r="F119" s="4" t="s">
        <v>162</v>
      </c>
      <c r="G119" s="4" t="s">
        <v>113</v>
      </c>
      <c r="H119" s="4" t="s">
        <v>11</v>
      </c>
      <c r="I119" s="6">
        <v>44690</v>
      </c>
      <c r="J119" s="4" t="s">
        <v>17</v>
      </c>
    </row>
    <row r="120" spans="1:10" ht="259.2">
      <c r="A120" s="7" t="s">
        <v>428</v>
      </c>
      <c r="B120" s="5" t="str">
        <f>HYPERLINK("https://epingalert.org/en/Search?viewData= G/TBT/N/CAN/665"," G/TBT/N/CAN/665")</f>
        <v xml:space="preserve"> G/TBT/N/CAN/665</v>
      </c>
      <c r="C120" s="4" t="s">
        <v>24</v>
      </c>
      <c r="D120" s="5" t="s">
        <v>334</v>
      </c>
      <c r="E120" s="5" t="s">
        <v>335</v>
      </c>
      <c r="F120" s="4" t="s">
        <v>336</v>
      </c>
      <c r="G120" s="4" t="s">
        <v>113</v>
      </c>
      <c r="H120" s="4" t="s">
        <v>333</v>
      </c>
      <c r="I120" s="6" t="s">
        <v>11</v>
      </c>
      <c r="J120" s="4" t="s">
        <v>17</v>
      </c>
    </row>
    <row r="121" spans="1:10" ht="28.8">
      <c r="A121" s="7" t="s">
        <v>392</v>
      </c>
      <c r="B121" s="5" t="str">
        <f>HYPERLINK("https://epingalert.org/en/Search?viewData= G/TBT/N/BRA/1310"," G/TBT/N/BRA/1310")</f>
        <v xml:space="preserve"> G/TBT/N/BRA/1310</v>
      </c>
      <c r="C121" s="4" t="s">
        <v>18</v>
      </c>
      <c r="D121" s="5" t="s">
        <v>154</v>
      </c>
      <c r="E121" s="5" t="s">
        <v>155</v>
      </c>
      <c r="F121" s="4" t="s">
        <v>156</v>
      </c>
      <c r="G121" s="4" t="s">
        <v>134</v>
      </c>
      <c r="H121" s="4" t="s">
        <v>11</v>
      </c>
      <c r="I121" s="6" t="s">
        <v>11</v>
      </c>
      <c r="J121" s="4" t="s">
        <v>17</v>
      </c>
    </row>
    <row r="122" spans="1:10">
      <c r="A122" s="7" t="s">
        <v>392</v>
      </c>
      <c r="B122" s="5" t="str">
        <f>HYPERLINK("https://epingalert.org/en/Search?viewData= G/TBT/N/BRA/1311"," G/TBT/N/BRA/1311")</f>
        <v xml:space="preserve"> G/TBT/N/BRA/1311</v>
      </c>
      <c r="C122" s="4" t="s">
        <v>18</v>
      </c>
      <c r="D122" s="5" t="s">
        <v>170</v>
      </c>
      <c r="E122" s="5" t="s">
        <v>171</v>
      </c>
      <c r="F122" s="4" t="s">
        <v>88</v>
      </c>
      <c r="G122" s="4" t="s">
        <v>134</v>
      </c>
      <c r="H122" s="4" t="s">
        <v>11</v>
      </c>
      <c r="I122" s="6" t="s">
        <v>11</v>
      </c>
      <c r="J122" s="4" t="s">
        <v>17</v>
      </c>
    </row>
    <row r="123" spans="1:10" ht="57.6">
      <c r="A123" s="9" t="s">
        <v>392</v>
      </c>
      <c r="B123" s="11" t="str">
        <f>HYPERLINK("https://epingalert.org/en/Search?viewData= G/TBT/N/PHL/283"," G/TBT/N/PHL/283")</f>
        <v xml:space="preserve"> G/TBT/N/PHL/283</v>
      </c>
      <c r="C123" s="11" t="s">
        <v>76</v>
      </c>
      <c r="D123" s="12" t="s">
        <v>459</v>
      </c>
      <c r="E123" s="12" t="s">
        <v>460</v>
      </c>
      <c r="F123" s="11" t="s">
        <v>461</v>
      </c>
      <c r="G123" s="11" t="s">
        <v>134</v>
      </c>
      <c r="H123" s="11" t="s">
        <v>11</v>
      </c>
      <c r="I123" s="10">
        <v>44711</v>
      </c>
      <c r="J123" s="11" t="s">
        <v>17</v>
      </c>
    </row>
    <row r="124" spans="1:10" ht="57.6">
      <c r="A124" s="7" t="s">
        <v>430</v>
      </c>
      <c r="B124" s="5" t="str">
        <f>HYPERLINK("https://epingalert.org/en/Search?viewData= G/TBT/N/DNK/127"," G/TBT/N/DNK/127")</f>
        <v xml:space="preserve"> G/TBT/N/DNK/127</v>
      </c>
      <c r="C124" s="4" t="s">
        <v>342</v>
      </c>
      <c r="D124" s="5" t="s">
        <v>343</v>
      </c>
      <c r="E124" s="5" t="s">
        <v>344</v>
      </c>
      <c r="F124" s="4" t="s">
        <v>345</v>
      </c>
      <c r="G124" s="4" t="s">
        <v>346</v>
      </c>
      <c r="H124" s="4" t="s">
        <v>11</v>
      </c>
      <c r="I124" s="6">
        <v>44683</v>
      </c>
      <c r="J124" s="4" t="s">
        <v>17</v>
      </c>
    </row>
    <row r="125" spans="1:10" ht="28.8">
      <c r="A125" s="7" t="s">
        <v>409</v>
      </c>
      <c r="B125" s="5" t="str">
        <f>HYPERLINK("https://epingalert.org/en/Search?viewData= G/TBT/N/RWA/627"," G/TBT/N/RWA/627")</f>
        <v xml:space="preserve"> G/TBT/N/RWA/627</v>
      </c>
      <c r="C125" s="4" t="s">
        <v>217</v>
      </c>
      <c r="D125" s="5" t="s">
        <v>267</v>
      </c>
      <c r="E125" s="5" t="s">
        <v>268</v>
      </c>
      <c r="F125" s="4" t="s">
        <v>269</v>
      </c>
      <c r="G125" s="4" t="s">
        <v>221</v>
      </c>
      <c r="H125" s="4" t="s">
        <v>11</v>
      </c>
      <c r="I125" s="6">
        <v>44690</v>
      </c>
      <c r="J125" s="4" t="s">
        <v>17</v>
      </c>
    </row>
    <row r="126" spans="1:10" ht="43.2">
      <c r="A126" s="7" t="s">
        <v>418</v>
      </c>
      <c r="B126" s="5" t="str">
        <f>HYPERLINK("https://epingalert.org/en/Search?viewData= G/TBT/N/BDI/219, G/TBT/N/KEN/1228, G/TBT/N/RWA/645, G/TBT/N/TZA/720, G/TBT/N/UGA/1552"," G/TBT/N/BDI/219, G/TBT/N/KEN/1228, G/TBT/N/RWA/645, G/TBT/N/TZA/720, G/TBT/N/UGA/1552")</f>
        <v xml:space="preserve"> G/TBT/N/BDI/219, G/TBT/N/KEN/1228, G/TBT/N/RWA/645, G/TBT/N/TZA/720, G/TBT/N/UGA/1552</v>
      </c>
      <c r="C126" s="4" t="s">
        <v>12</v>
      </c>
      <c r="D126" s="5" t="s">
        <v>265</v>
      </c>
      <c r="E126" s="5" t="s">
        <v>266</v>
      </c>
      <c r="F126" s="4" t="s">
        <v>224</v>
      </c>
      <c r="G126" s="4" t="s">
        <v>221</v>
      </c>
      <c r="H126" s="4" t="s">
        <v>30</v>
      </c>
      <c r="I126" s="6">
        <v>44690</v>
      </c>
      <c r="J126" s="4" t="s">
        <v>17</v>
      </c>
    </row>
    <row r="127" spans="1:10" ht="43.2">
      <c r="A127" s="5" t="s">
        <v>418</v>
      </c>
      <c r="B127" s="5" t="str">
        <f>HYPERLINK("https://epingalert.org/en/Search?viewData= G/TBT/N/BDI/223, G/TBT/N/KEN/1232, G/TBT/N/RWA/649, G/TBT/N/TZA/724, G/TBT/N/UGA/1556"," G/TBT/N/BDI/223, G/TBT/N/KEN/1232, G/TBT/N/RWA/649, G/TBT/N/TZA/724, G/TBT/N/UGA/1556")</f>
        <v xml:space="preserve"> G/TBT/N/BDI/223, G/TBT/N/KEN/1232, G/TBT/N/RWA/649, G/TBT/N/TZA/724, G/TBT/N/UGA/1556</v>
      </c>
      <c r="C127" s="4" t="s">
        <v>217</v>
      </c>
      <c r="D127" s="5" t="s">
        <v>260</v>
      </c>
      <c r="E127" s="5" t="s">
        <v>261</v>
      </c>
      <c r="F127" s="4" t="s">
        <v>224</v>
      </c>
      <c r="G127" s="4" t="s">
        <v>211</v>
      </c>
      <c r="H127" s="4" t="s">
        <v>30</v>
      </c>
      <c r="I127" s="6">
        <v>44690</v>
      </c>
      <c r="J127" s="4" t="s">
        <v>17</v>
      </c>
    </row>
    <row r="128" spans="1:10" ht="43.2">
      <c r="A128" s="7" t="s">
        <v>403</v>
      </c>
      <c r="B128" s="5" t="str">
        <f>HYPERLINK("https://epingalert.org/en/Search?viewData= G/TBT/N/BDI/224, G/TBT/N/KEN/1233, G/TBT/N/RWA/650, G/TBT/N/TZA/725, G/TBT/N/UGA/1557"," G/TBT/N/BDI/224, G/TBT/N/KEN/1233, G/TBT/N/RWA/650, G/TBT/N/TZA/725, G/TBT/N/UGA/1557")</f>
        <v xml:space="preserve"> G/TBT/N/BDI/224, G/TBT/N/KEN/1233, G/TBT/N/RWA/650, G/TBT/N/TZA/725, G/TBT/N/UGA/1557</v>
      </c>
      <c r="C128" s="4" t="s">
        <v>208</v>
      </c>
      <c r="D128" s="5" t="s">
        <v>222</v>
      </c>
      <c r="E128" s="5" t="s">
        <v>223</v>
      </c>
      <c r="F128" s="4" t="s">
        <v>224</v>
      </c>
      <c r="G128" s="4" t="s">
        <v>211</v>
      </c>
      <c r="H128" s="4" t="s">
        <v>30</v>
      </c>
      <c r="I128" s="6">
        <v>44691</v>
      </c>
      <c r="J128" s="4" t="s">
        <v>17</v>
      </c>
    </row>
    <row r="129" spans="1:10" ht="43.2">
      <c r="A129" s="7" t="s">
        <v>403</v>
      </c>
      <c r="B129" s="5" t="str">
        <f>HYPERLINK("https://epingalert.org/en/Search?viewData= G/TBT/N/BDI/224, G/TBT/N/KEN/1233, G/TBT/N/RWA/650, G/TBT/N/TZA/725, G/TBT/N/UGA/1557"," G/TBT/N/BDI/224, G/TBT/N/KEN/1233, G/TBT/N/RWA/650, G/TBT/N/TZA/725, G/TBT/N/UGA/1557")</f>
        <v xml:space="preserve"> G/TBT/N/BDI/224, G/TBT/N/KEN/1233, G/TBT/N/RWA/650, G/TBT/N/TZA/725, G/TBT/N/UGA/1557</v>
      </c>
      <c r="C129" s="4" t="s">
        <v>217</v>
      </c>
      <c r="D129" s="5" t="s">
        <v>222</v>
      </c>
      <c r="E129" s="5" t="s">
        <v>223</v>
      </c>
      <c r="F129" s="4" t="s">
        <v>224</v>
      </c>
      <c r="G129" s="4" t="s">
        <v>211</v>
      </c>
      <c r="H129" s="4" t="s">
        <v>30</v>
      </c>
      <c r="I129" s="6">
        <v>44691</v>
      </c>
      <c r="J129" s="4" t="s">
        <v>17</v>
      </c>
    </row>
    <row r="130" spans="1:10" ht="43.2">
      <c r="A130" s="7" t="s">
        <v>403</v>
      </c>
      <c r="B130" s="5" t="str">
        <f>HYPERLINK("https://epingalert.org/en/Search?viewData= G/TBT/N/BDI/224, G/TBT/N/KEN/1233, G/TBT/N/RWA/650, G/TBT/N/TZA/725, G/TBT/N/UGA/1557"," G/TBT/N/BDI/224, G/TBT/N/KEN/1233, G/TBT/N/RWA/650, G/TBT/N/TZA/725, G/TBT/N/UGA/1557")</f>
        <v xml:space="preserve"> G/TBT/N/BDI/224, G/TBT/N/KEN/1233, G/TBT/N/RWA/650, G/TBT/N/TZA/725, G/TBT/N/UGA/1557</v>
      </c>
      <c r="C130" s="4" t="s">
        <v>218</v>
      </c>
      <c r="D130" s="5" t="s">
        <v>222</v>
      </c>
      <c r="E130" s="5" t="s">
        <v>223</v>
      </c>
      <c r="F130" s="4" t="s">
        <v>224</v>
      </c>
      <c r="G130" s="4" t="s">
        <v>211</v>
      </c>
      <c r="H130" s="4" t="s">
        <v>30</v>
      </c>
      <c r="I130" s="6">
        <v>44691</v>
      </c>
      <c r="J130" s="4" t="s">
        <v>17</v>
      </c>
    </row>
    <row r="131" spans="1:10" ht="43.2">
      <c r="A131" s="7" t="s">
        <v>403</v>
      </c>
      <c r="B131" s="5" t="str">
        <f>HYPERLINK("https://epingalert.org/en/Search?viewData= G/TBT/N/BDI/224, G/TBT/N/KEN/1233, G/TBT/N/RWA/650, G/TBT/N/TZA/725, G/TBT/N/UGA/1557"," G/TBT/N/BDI/224, G/TBT/N/KEN/1233, G/TBT/N/RWA/650, G/TBT/N/TZA/725, G/TBT/N/UGA/1557")</f>
        <v xml:space="preserve"> G/TBT/N/BDI/224, G/TBT/N/KEN/1233, G/TBT/N/RWA/650, G/TBT/N/TZA/725, G/TBT/N/UGA/1557</v>
      </c>
      <c r="C131" s="4" t="s">
        <v>12</v>
      </c>
      <c r="D131" s="5" t="s">
        <v>222</v>
      </c>
      <c r="E131" s="5" t="s">
        <v>223</v>
      </c>
      <c r="F131" s="4" t="s">
        <v>224</v>
      </c>
      <c r="G131" s="4" t="s">
        <v>211</v>
      </c>
      <c r="H131" s="4" t="s">
        <v>30</v>
      </c>
      <c r="I131" s="6">
        <v>44691</v>
      </c>
      <c r="J131" s="4" t="s">
        <v>17</v>
      </c>
    </row>
    <row r="132" spans="1:10">
      <c r="A132" s="7" t="s">
        <v>403</v>
      </c>
      <c r="B132" s="5" t="str">
        <f>HYPERLINK("https://epingalert.org/en/Search?viewData= G/TBT/N/RWA/638"," G/TBT/N/RWA/638")</f>
        <v xml:space="preserve"> G/TBT/N/RWA/638</v>
      </c>
      <c r="C132" s="4" t="s">
        <v>217</v>
      </c>
      <c r="D132" s="5" t="s">
        <v>222</v>
      </c>
      <c r="E132" s="5" t="s">
        <v>223</v>
      </c>
      <c r="F132" s="4" t="s">
        <v>224</v>
      </c>
      <c r="G132" s="4" t="s">
        <v>211</v>
      </c>
      <c r="H132" s="4" t="s">
        <v>30</v>
      </c>
      <c r="I132" s="6">
        <v>44690</v>
      </c>
      <c r="J132" s="4" t="s">
        <v>17</v>
      </c>
    </row>
    <row r="133" spans="1:10" ht="43.2">
      <c r="A133" s="7" t="s">
        <v>403</v>
      </c>
      <c r="B133" s="5" t="str">
        <f>HYPERLINK("https://epingalert.org/en/Search?viewData= G/TBT/N/BDI/220, G/TBT/N/KEN/1229, G/TBT/N/RWA/646, G/TBT/N/TZA/721, G/TBT/N/UGA/1553"," G/TBT/N/BDI/220, G/TBT/N/KEN/1229, G/TBT/N/RWA/646, G/TBT/N/TZA/721, G/TBT/N/UGA/1553")</f>
        <v xml:space="preserve"> G/TBT/N/BDI/220, G/TBT/N/KEN/1229, G/TBT/N/RWA/646, G/TBT/N/TZA/721, G/TBT/N/UGA/1553</v>
      </c>
      <c r="C133" s="4" t="s">
        <v>12</v>
      </c>
      <c r="D133" s="5" t="s">
        <v>250</v>
      </c>
      <c r="E133" s="5" t="s">
        <v>251</v>
      </c>
      <c r="F133" s="4" t="s">
        <v>224</v>
      </c>
      <c r="G133" s="4" t="s">
        <v>211</v>
      </c>
      <c r="H133" s="4" t="s">
        <v>30</v>
      </c>
      <c r="I133" s="6">
        <v>44690</v>
      </c>
      <c r="J133" s="4" t="s">
        <v>17</v>
      </c>
    </row>
    <row r="134" spans="1:10" ht="43.2">
      <c r="A134" s="7" t="s">
        <v>403</v>
      </c>
      <c r="B134" s="5" t="str">
        <f>HYPERLINK("https://epingalert.org/en/Search?viewData= G/TBT/N/BDI/222, G/TBT/N/KEN/1231, G/TBT/N/RWA/648, G/TBT/N/TZA/723, G/TBT/N/UGA/1555"," G/TBT/N/BDI/222, G/TBT/N/KEN/1231, G/TBT/N/RWA/648, G/TBT/N/TZA/723, G/TBT/N/UGA/1555")</f>
        <v xml:space="preserve"> G/TBT/N/BDI/222, G/TBT/N/KEN/1231, G/TBT/N/RWA/648, G/TBT/N/TZA/723, G/TBT/N/UGA/1555</v>
      </c>
      <c r="C134" s="4" t="s">
        <v>217</v>
      </c>
      <c r="D134" s="5" t="s">
        <v>253</v>
      </c>
      <c r="E134" s="5" t="s">
        <v>254</v>
      </c>
      <c r="F134" s="4" t="s">
        <v>224</v>
      </c>
      <c r="G134" s="4" t="s">
        <v>221</v>
      </c>
      <c r="H134" s="4" t="s">
        <v>30</v>
      </c>
      <c r="I134" s="6">
        <v>44690</v>
      </c>
      <c r="J134" s="4" t="s">
        <v>17</v>
      </c>
    </row>
    <row r="135" spans="1:10" ht="43.2">
      <c r="A135" s="7" t="s">
        <v>403</v>
      </c>
      <c r="B135" s="5" t="str">
        <f>HYPERLINK("https://epingalert.org/en/Search?viewData= G/TBT/N/BDI/221, G/TBT/N/KEN/1230, G/TBT/N/RWA/647, G/TBT/N/TZA/722, G/TBT/N/UGA/1554"," G/TBT/N/BDI/221, G/TBT/N/KEN/1230, G/TBT/N/RWA/647, G/TBT/N/TZA/722, G/TBT/N/UGA/1554")</f>
        <v xml:space="preserve"> G/TBT/N/BDI/221, G/TBT/N/KEN/1230, G/TBT/N/RWA/647, G/TBT/N/TZA/722, G/TBT/N/UGA/1554</v>
      </c>
      <c r="C135" s="4" t="s">
        <v>12</v>
      </c>
      <c r="D135" s="5" t="s">
        <v>257</v>
      </c>
      <c r="E135" s="5" t="s">
        <v>258</v>
      </c>
      <c r="F135" s="4" t="s">
        <v>224</v>
      </c>
      <c r="G135" s="4" t="s">
        <v>211</v>
      </c>
      <c r="H135" s="4" t="s">
        <v>30</v>
      </c>
      <c r="I135" s="6">
        <v>44690</v>
      </c>
      <c r="J135" s="4" t="s">
        <v>17</v>
      </c>
    </row>
    <row r="136" spans="1:10" ht="43.2">
      <c r="A136" s="7" t="s">
        <v>403</v>
      </c>
      <c r="B136" s="5" t="str">
        <f>HYPERLINK("https://epingalert.org/en/Search?viewData= G/TBT/N/BDI/221, G/TBT/N/KEN/1230, G/TBT/N/RWA/647, G/TBT/N/TZA/722, G/TBT/N/UGA/1554"," G/TBT/N/BDI/221, G/TBT/N/KEN/1230, G/TBT/N/RWA/647, G/TBT/N/TZA/722, G/TBT/N/UGA/1554")</f>
        <v xml:space="preserve"> G/TBT/N/BDI/221, G/TBT/N/KEN/1230, G/TBT/N/RWA/647, G/TBT/N/TZA/722, G/TBT/N/UGA/1554</v>
      </c>
      <c r="C136" s="4" t="s">
        <v>218</v>
      </c>
      <c r="D136" s="5" t="s">
        <v>257</v>
      </c>
      <c r="E136" s="5" t="s">
        <v>258</v>
      </c>
      <c r="F136" s="4" t="s">
        <v>224</v>
      </c>
      <c r="G136" s="4" t="s">
        <v>211</v>
      </c>
      <c r="H136" s="4" t="s">
        <v>30</v>
      </c>
      <c r="I136" s="6">
        <v>44690</v>
      </c>
      <c r="J136" s="4" t="s">
        <v>17</v>
      </c>
    </row>
    <row r="137" spans="1:10" ht="28.8">
      <c r="A137" s="7" t="s">
        <v>403</v>
      </c>
      <c r="B137" s="5" t="str">
        <f>HYPERLINK("https://epingalert.org/en/Search?viewData= G/TBT/N/RWA/636"," G/TBT/N/RWA/636")</f>
        <v xml:space="preserve"> G/TBT/N/RWA/636</v>
      </c>
      <c r="C137" s="4" t="s">
        <v>217</v>
      </c>
      <c r="D137" s="5" t="s">
        <v>259</v>
      </c>
      <c r="E137" s="5" t="s">
        <v>254</v>
      </c>
      <c r="F137" s="4" t="s">
        <v>224</v>
      </c>
      <c r="G137" s="4" t="s">
        <v>211</v>
      </c>
      <c r="H137" s="4" t="s">
        <v>30</v>
      </c>
      <c r="I137" s="6">
        <v>44690</v>
      </c>
      <c r="J137" s="4" t="s">
        <v>17</v>
      </c>
    </row>
    <row r="138" spans="1:10" ht="28.8">
      <c r="A138" s="7" t="s">
        <v>403</v>
      </c>
      <c r="B138" s="5" t="str">
        <f>HYPERLINK("https://epingalert.org/en/Search?viewData= G/TBT/N/RWA/637"," G/TBT/N/RWA/637")</f>
        <v xml:space="preserve"> G/TBT/N/RWA/637</v>
      </c>
      <c r="C138" s="4" t="s">
        <v>217</v>
      </c>
      <c r="D138" s="5" t="s">
        <v>260</v>
      </c>
      <c r="E138" s="5" t="s">
        <v>261</v>
      </c>
      <c r="F138" s="4" t="s">
        <v>224</v>
      </c>
      <c r="G138" s="4" t="s">
        <v>211</v>
      </c>
      <c r="H138" s="4" t="s">
        <v>30</v>
      </c>
      <c r="I138" s="6">
        <v>44690</v>
      </c>
      <c r="J138" s="4" t="s">
        <v>17</v>
      </c>
    </row>
    <row r="139" spans="1:10" ht="43.2">
      <c r="A139" s="7" t="s">
        <v>403</v>
      </c>
      <c r="B139" s="5" t="str">
        <f>HYPERLINK("https://epingalert.org/en/Search?viewData= G/TBT/N/BDI/219, G/TBT/N/KEN/1228, G/TBT/N/RWA/645, G/TBT/N/TZA/720, G/TBT/N/UGA/1552"," G/TBT/N/BDI/219, G/TBT/N/KEN/1228, G/TBT/N/RWA/645, G/TBT/N/TZA/720, G/TBT/N/UGA/1552")</f>
        <v xml:space="preserve"> G/TBT/N/BDI/219, G/TBT/N/KEN/1228, G/TBT/N/RWA/645, G/TBT/N/TZA/720, G/TBT/N/UGA/1552</v>
      </c>
      <c r="C139" s="4" t="s">
        <v>212</v>
      </c>
      <c r="D139" s="5" t="s">
        <v>265</v>
      </c>
      <c r="E139" s="5" t="s">
        <v>266</v>
      </c>
      <c r="F139" s="4" t="s">
        <v>224</v>
      </c>
      <c r="G139" s="4" t="s">
        <v>221</v>
      </c>
      <c r="H139" s="4" t="s">
        <v>30</v>
      </c>
      <c r="I139" s="6">
        <v>44690</v>
      </c>
      <c r="J139" s="4" t="s">
        <v>17</v>
      </c>
    </row>
    <row r="140" spans="1:10" ht="43.2">
      <c r="A140" s="7" t="s">
        <v>403</v>
      </c>
      <c r="B140" s="5" t="str">
        <f>HYPERLINK("https://epingalert.org/en/Search?viewData= G/TBT/N/BDI/221, G/TBT/N/KEN/1230, G/TBT/N/RWA/647, G/TBT/N/TZA/722, G/TBT/N/UGA/1554"," G/TBT/N/BDI/221, G/TBT/N/KEN/1230, G/TBT/N/RWA/647, G/TBT/N/TZA/722, G/TBT/N/UGA/1554")</f>
        <v xml:space="preserve"> G/TBT/N/BDI/221, G/TBT/N/KEN/1230, G/TBT/N/RWA/647, G/TBT/N/TZA/722, G/TBT/N/UGA/1554</v>
      </c>
      <c r="C140" s="4" t="s">
        <v>208</v>
      </c>
      <c r="D140" s="5" t="s">
        <v>257</v>
      </c>
      <c r="E140" s="5" t="s">
        <v>258</v>
      </c>
      <c r="F140" s="4" t="s">
        <v>224</v>
      </c>
      <c r="G140" s="4" t="s">
        <v>211</v>
      </c>
      <c r="H140" s="4" t="s">
        <v>30</v>
      </c>
      <c r="I140" s="6">
        <v>44690</v>
      </c>
      <c r="J140" s="4" t="s">
        <v>17</v>
      </c>
    </row>
    <row r="141" spans="1:10" ht="43.2">
      <c r="A141" s="7" t="s">
        <v>403</v>
      </c>
      <c r="B141" s="5" t="str">
        <f>HYPERLINK("https://epingalert.org/en/Search?viewData= G/TBT/N/BDI/222, G/TBT/N/KEN/1231, G/TBT/N/RWA/648, G/TBT/N/TZA/723, G/TBT/N/UGA/1555"," G/TBT/N/BDI/222, G/TBT/N/KEN/1231, G/TBT/N/RWA/648, G/TBT/N/TZA/723, G/TBT/N/UGA/1555")</f>
        <v xml:space="preserve"> G/TBT/N/BDI/222, G/TBT/N/KEN/1231, G/TBT/N/RWA/648, G/TBT/N/TZA/723, G/TBT/N/UGA/1555</v>
      </c>
      <c r="C141" s="4" t="s">
        <v>218</v>
      </c>
      <c r="D141" s="5" t="s">
        <v>253</v>
      </c>
      <c r="E141" s="5" t="s">
        <v>254</v>
      </c>
      <c r="F141" s="4" t="s">
        <v>224</v>
      </c>
      <c r="G141" s="4" t="s">
        <v>221</v>
      </c>
      <c r="H141" s="4" t="s">
        <v>30</v>
      </c>
      <c r="I141" s="6">
        <v>44690</v>
      </c>
      <c r="J141" s="4" t="s">
        <v>17</v>
      </c>
    </row>
    <row r="142" spans="1:10" ht="43.2">
      <c r="A142" s="7" t="s">
        <v>403</v>
      </c>
      <c r="B142" s="5" t="str">
        <f>HYPERLINK("https://epingalert.org/en/Search?viewData= G/TBT/N/BDI/219, G/TBT/N/KEN/1228, G/TBT/N/RWA/645, G/TBT/N/TZA/720, G/TBT/N/UGA/1552"," G/TBT/N/BDI/219, G/TBT/N/KEN/1228, G/TBT/N/RWA/645, G/TBT/N/TZA/720, G/TBT/N/UGA/1552")</f>
        <v xml:space="preserve"> G/TBT/N/BDI/219, G/TBT/N/KEN/1228, G/TBT/N/RWA/645, G/TBT/N/TZA/720, G/TBT/N/UGA/1552</v>
      </c>
      <c r="C142" s="4" t="s">
        <v>218</v>
      </c>
      <c r="D142" s="5" t="s">
        <v>265</v>
      </c>
      <c r="E142" s="5" t="s">
        <v>266</v>
      </c>
      <c r="F142" s="4" t="s">
        <v>224</v>
      </c>
      <c r="G142" s="4" t="s">
        <v>221</v>
      </c>
      <c r="H142" s="4" t="s">
        <v>30</v>
      </c>
      <c r="I142" s="6">
        <v>44690</v>
      </c>
      <c r="J142" s="4" t="s">
        <v>17</v>
      </c>
    </row>
    <row r="143" spans="1:10" ht="43.2">
      <c r="A143" s="7" t="s">
        <v>403</v>
      </c>
      <c r="B143" s="5" t="str">
        <f>HYPERLINK("https://epingalert.org/en/Search?viewData= G/TBT/N/BDI/221, G/TBT/N/KEN/1230, G/TBT/N/RWA/647, G/TBT/N/TZA/722, G/TBT/N/UGA/1554"," G/TBT/N/BDI/221, G/TBT/N/KEN/1230, G/TBT/N/RWA/647, G/TBT/N/TZA/722, G/TBT/N/UGA/1554")</f>
        <v xml:space="preserve"> G/TBT/N/BDI/221, G/TBT/N/KEN/1230, G/TBT/N/RWA/647, G/TBT/N/TZA/722, G/TBT/N/UGA/1554</v>
      </c>
      <c r="C143" s="4" t="s">
        <v>212</v>
      </c>
      <c r="D143" s="5" t="s">
        <v>257</v>
      </c>
      <c r="E143" s="5" t="s">
        <v>258</v>
      </c>
      <c r="F143" s="4" t="s">
        <v>224</v>
      </c>
      <c r="G143" s="4" t="s">
        <v>211</v>
      </c>
      <c r="H143" s="4" t="s">
        <v>30</v>
      </c>
      <c r="I143" s="6">
        <v>44690</v>
      </c>
      <c r="J143" s="4" t="s">
        <v>17</v>
      </c>
    </row>
    <row r="144" spans="1:10" ht="43.2">
      <c r="A144" s="7" t="s">
        <v>403</v>
      </c>
      <c r="B144" s="5" t="str">
        <f>HYPERLINK("https://epingalert.org/en/Search?viewData= G/TBT/N/BDI/223, G/TBT/N/KEN/1232, G/TBT/N/RWA/649, G/TBT/N/TZA/724, G/TBT/N/UGA/1556"," G/TBT/N/BDI/223, G/TBT/N/KEN/1232, G/TBT/N/RWA/649, G/TBT/N/TZA/724, G/TBT/N/UGA/1556")</f>
        <v xml:space="preserve"> G/TBT/N/BDI/223, G/TBT/N/KEN/1232, G/TBT/N/RWA/649, G/TBT/N/TZA/724, G/TBT/N/UGA/1556</v>
      </c>
      <c r="C144" s="4" t="s">
        <v>212</v>
      </c>
      <c r="D144" s="5" t="s">
        <v>260</v>
      </c>
      <c r="E144" s="5" t="s">
        <v>261</v>
      </c>
      <c r="F144" s="4" t="s">
        <v>224</v>
      </c>
      <c r="G144" s="4" t="s">
        <v>211</v>
      </c>
      <c r="H144" s="4" t="s">
        <v>30</v>
      </c>
      <c r="I144" s="6">
        <v>44690</v>
      </c>
      <c r="J144" s="4" t="s">
        <v>17</v>
      </c>
    </row>
    <row r="145" spans="1:10" ht="43.2">
      <c r="A145" s="7" t="s">
        <v>403</v>
      </c>
      <c r="B145" s="5" t="str">
        <f>HYPERLINK("https://epingalert.org/en/Search?viewData= G/TBT/N/BDI/220, G/TBT/N/KEN/1229, G/TBT/N/RWA/646, G/TBT/N/TZA/721, G/TBT/N/UGA/1553"," G/TBT/N/BDI/220, G/TBT/N/KEN/1229, G/TBT/N/RWA/646, G/TBT/N/TZA/721, G/TBT/N/UGA/1553")</f>
        <v xml:space="preserve"> G/TBT/N/BDI/220, G/TBT/N/KEN/1229, G/TBT/N/RWA/646, G/TBT/N/TZA/721, G/TBT/N/UGA/1553</v>
      </c>
      <c r="C145" s="4" t="s">
        <v>208</v>
      </c>
      <c r="D145" s="5" t="s">
        <v>250</v>
      </c>
      <c r="E145" s="5" t="s">
        <v>251</v>
      </c>
      <c r="F145" s="4" t="s">
        <v>224</v>
      </c>
      <c r="G145" s="4" t="s">
        <v>211</v>
      </c>
      <c r="H145" s="4" t="s">
        <v>30</v>
      </c>
      <c r="I145" s="6">
        <v>44690</v>
      </c>
      <c r="J145" s="4" t="s">
        <v>17</v>
      </c>
    </row>
    <row r="146" spans="1:10" ht="43.2">
      <c r="A146" s="7" t="s">
        <v>403</v>
      </c>
      <c r="B146" s="5" t="str">
        <f>HYPERLINK("https://epingalert.org/en/Search?viewData= G/TBT/N/BDI/223, G/TBT/N/KEN/1232, G/TBT/N/RWA/649, G/TBT/N/TZA/724, G/TBT/N/UGA/1556"," G/TBT/N/BDI/223, G/TBT/N/KEN/1232, G/TBT/N/RWA/649, G/TBT/N/TZA/724, G/TBT/N/UGA/1556")</f>
        <v xml:space="preserve"> G/TBT/N/BDI/223, G/TBT/N/KEN/1232, G/TBT/N/RWA/649, G/TBT/N/TZA/724, G/TBT/N/UGA/1556</v>
      </c>
      <c r="C146" s="4" t="s">
        <v>12</v>
      </c>
      <c r="D146" s="5" t="s">
        <v>260</v>
      </c>
      <c r="E146" s="5" t="s">
        <v>261</v>
      </c>
      <c r="F146" s="4" t="s">
        <v>224</v>
      </c>
      <c r="G146" s="4" t="s">
        <v>211</v>
      </c>
      <c r="H146" s="4" t="s">
        <v>30</v>
      </c>
      <c r="I146" s="6">
        <v>44690</v>
      </c>
      <c r="J146" s="4" t="s">
        <v>17</v>
      </c>
    </row>
    <row r="147" spans="1:10" ht="43.2">
      <c r="A147" s="7" t="s">
        <v>403</v>
      </c>
      <c r="B147" s="5" t="str">
        <f>HYPERLINK("https://epingalert.org/en/Search?viewData= G/TBT/N/BDI/219, G/TBT/N/KEN/1228, G/TBT/N/RWA/645, G/TBT/N/TZA/720, G/TBT/N/UGA/1552"," G/TBT/N/BDI/219, G/TBT/N/KEN/1228, G/TBT/N/RWA/645, G/TBT/N/TZA/720, G/TBT/N/UGA/1552")</f>
        <v xml:space="preserve"> G/TBT/N/BDI/219, G/TBT/N/KEN/1228, G/TBT/N/RWA/645, G/TBT/N/TZA/720, G/TBT/N/UGA/1552</v>
      </c>
      <c r="C147" s="4" t="s">
        <v>208</v>
      </c>
      <c r="D147" s="5" t="s">
        <v>265</v>
      </c>
      <c r="E147" s="5" t="s">
        <v>266</v>
      </c>
      <c r="F147" s="4" t="s">
        <v>224</v>
      </c>
      <c r="G147" s="4" t="s">
        <v>221</v>
      </c>
      <c r="H147" s="4" t="s">
        <v>30</v>
      </c>
      <c r="I147" s="6">
        <v>44690</v>
      </c>
      <c r="J147" s="4" t="s">
        <v>17</v>
      </c>
    </row>
    <row r="148" spans="1:10" ht="43.2">
      <c r="A148" s="7" t="s">
        <v>403</v>
      </c>
      <c r="B148" s="5" t="str">
        <f>HYPERLINK("https://epingalert.org/en/Search?viewData= G/TBT/N/BDI/220, G/TBT/N/KEN/1229, G/TBT/N/RWA/646, G/TBT/N/TZA/721, G/TBT/N/UGA/1553"," G/TBT/N/BDI/220, G/TBT/N/KEN/1229, G/TBT/N/RWA/646, G/TBT/N/TZA/721, G/TBT/N/UGA/1553")</f>
        <v xml:space="preserve"> G/TBT/N/BDI/220, G/TBT/N/KEN/1229, G/TBT/N/RWA/646, G/TBT/N/TZA/721, G/TBT/N/UGA/1553</v>
      </c>
      <c r="C148" s="4" t="s">
        <v>218</v>
      </c>
      <c r="D148" s="5" t="s">
        <v>250</v>
      </c>
      <c r="E148" s="5" t="s">
        <v>251</v>
      </c>
      <c r="F148" s="4" t="s">
        <v>224</v>
      </c>
      <c r="G148" s="4" t="s">
        <v>211</v>
      </c>
      <c r="H148" s="4" t="s">
        <v>30</v>
      </c>
      <c r="I148" s="6">
        <v>44690</v>
      </c>
      <c r="J148" s="4" t="s">
        <v>17</v>
      </c>
    </row>
    <row r="149" spans="1:10" ht="43.2">
      <c r="A149" s="7" t="s">
        <v>403</v>
      </c>
      <c r="B149" s="5" t="str">
        <f>HYPERLINK("https://epingalert.org/en/Search?viewData= G/TBT/N/BDI/221, G/TBT/N/KEN/1230, G/TBT/N/RWA/647, G/TBT/N/TZA/722, G/TBT/N/UGA/1554"," G/TBT/N/BDI/221, G/TBT/N/KEN/1230, G/TBT/N/RWA/647, G/TBT/N/TZA/722, G/TBT/N/UGA/1554")</f>
        <v xml:space="preserve"> G/TBT/N/BDI/221, G/TBT/N/KEN/1230, G/TBT/N/RWA/647, G/TBT/N/TZA/722, G/TBT/N/UGA/1554</v>
      </c>
      <c r="C149" s="4" t="s">
        <v>217</v>
      </c>
      <c r="D149" s="5" t="s">
        <v>257</v>
      </c>
      <c r="E149" s="5" t="s">
        <v>258</v>
      </c>
      <c r="F149" s="4" t="s">
        <v>224</v>
      </c>
      <c r="G149" s="4" t="s">
        <v>211</v>
      </c>
      <c r="H149" s="4" t="s">
        <v>30</v>
      </c>
      <c r="I149" s="6">
        <v>44690</v>
      </c>
      <c r="J149" s="4" t="s">
        <v>17</v>
      </c>
    </row>
    <row r="150" spans="1:10" ht="43.2">
      <c r="A150" s="7" t="s">
        <v>403</v>
      </c>
      <c r="B150" s="5" t="str">
        <f>HYPERLINK("https://epingalert.org/en/Search?viewData= G/TBT/N/BDI/222, G/TBT/N/KEN/1231, G/TBT/N/RWA/648, G/TBT/N/TZA/723, G/TBT/N/UGA/1555"," G/TBT/N/BDI/222, G/TBT/N/KEN/1231, G/TBT/N/RWA/648, G/TBT/N/TZA/723, G/TBT/N/UGA/1555")</f>
        <v xml:space="preserve"> G/TBT/N/BDI/222, G/TBT/N/KEN/1231, G/TBT/N/RWA/648, G/TBT/N/TZA/723, G/TBT/N/UGA/1555</v>
      </c>
      <c r="C150" s="4" t="s">
        <v>12</v>
      </c>
      <c r="D150" s="5" t="s">
        <v>253</v>
      </c>
      <c r="E150" s="5" t="s">
        <v>254</v>
      </c>
      <c r="F150" s="4" t="s">
        <v>224</v>
      </c>
      <c r="G150" s="4" t="s">
        <v>221</v>
      </c>
      <c r="H150" s="4" t="s">
        <v>30</v>
      </c>
      <c r="I150" s="6">
        <v>44690</v>
      </c>
      <c r="J150" s="4" t="s">
        <v>17</v>
      </c>
    </row>
    <row r="151" spans="1:10" ht="43.2">
      <c r="A151" s="7" t="s">
        <v>403</v>
      </c>
      <c r="B151" s="5" t="str">
        <f>HYPERLINK("https://epingalert.org/en/Search?viewData= G/TBT/N/BDI/222, G/TBT/N/KEN/1231, G/TBT/N/RWA/648, G/TBT/N/TZA/723, G/TBT/N/UGA/1555"," G/TBT/N/BDI/222, G/TBT/N/KEN/1231, G/TBT/N/RWA/648, G/TBT/N/TZA/723, G/TBT/N/UGA/1555")</f>
        <v xml:space="preserve"> G/TBT/N/BDI/222, G/TBT/N/KEN/1231, G/TBT/N/RWA/648, G/TBT/N/TZA/723, G/TBT/N/UGA/1555</v>
      </c>
      <c r="C151" s="4" t="s">
        <v>208</v>
      </c>
      <c r="D151" s="5" t="s">
        <v>253</v>
      </c>
      <c r="E151" s="5" t="s">
        <v>254</v>
      </c>
      <c r="F151" s="4" t="s">
        <v>224</v>
      </c>
      <c r="G151" s="4" t="s">
        <v>221</v>
      </c>
      <c r="H151" s="4" t="s">
        <v>30</v>
      </c>
      <c r="I151" s="6">
        <v>44690</v>
      </c>
      <c r="J151" s="4" t="s">
        <v>17</v>
      </c>
    </row>
    <row r="152" spans="1:10" ht="43.2">
      <c r="A152" s="7" t="s">
        <v>403</v>
      </c>
      <c r="B152" s="5" t="str">
        <f>HYPERLINK("https://epingalert.org/en/Search?viewData= G/TBT/N/BDI/219, G/TBT/N/KEN/1228, G/TBT/N/RWA/645, G/TBT/N/TZA/720, G/TBT/N/UGA/1552"," G/TBT/N/BDI/219, G/TBT/N/KEN/1228, G/TBT/N/RWA/645, G/TBT/N/TZA/720, G/TBT/N/UGA/1552")</f>
        <v xml:space="preserve"> G/TBT/N/BDI/219, G/TBT/N/KEN/1228, G/TBT/N/RWA/645, G/TBT/N/TZA/720, G/TBT/N/UGA/1552</v>
      </c>
      <c r="C152" s="4" t="s">
        <v>217</v>
      </c>
      <c r="D152" s="5" t="s">
        <v>265</v>
      </c>
      <c r="E152" s="5" t="s">
        <v>266</v>
      </c>
      <c r="F152" s="4" t="s">
        <v>224</v>
      </c>
      <c r="G152" s="4" t="s">
        <v>221</v>
      </c>
      <c r="H152" s="4" t="s">
        <v>30</v>
      </c>
      <c r="I152" s="6">
        <v>44690</v>
      </c>
      <c r="J152" s="4" t="s">
        <v>17</v>
      </c>
    </row>
    <row r="153" spans="1:10" ht="43.2">
      <c r="A153" s="7" t="s">
        <v>403</v>
      </c>
      <c r="B153" s="5" t="str">
        <f>HYPERLINK("https://epingalert.org/en/Search?viewData= G/TBT/N/BDI/220, G/TBT/N/KEN/1229, G/TBT/N/RWA/646, G/TBT/N/TZA/721, G/TBT/N/UGA/1553"," G/TBT/N/BDI/220, G/TBT/N/KEN/1229, G/TBT/N/RWA/646, G/TBT/N/TZA/721, G/TBT/N/UGA/1553")</f>
        <v xml:space="preserve"> G/TBT/N/BDI/220, G/TBT/N/KEN/1229, G/TBT/N/RWA/646, G/TBT/N/TZA/721, G/TBT/N/UGA/1553</v>
      </c>
      <c r="C153" s="4" t="s">
        <v>217</v>
      </c>
      <c r="D153" s="5" t="s">
        <v>250</v>
      </c>
      <c r="E153" s="5" t="s">
        <v>251</v>
      </c>
      <c r="F153" s="4" t="s">
        <v>224</v>
      </c>
      <c r="G153" s="4" t="s">
        <v>211</v>
      </c>
      <c r="H153" s="4" t="s">
        <v>30</v>
      </c>
      <c r="I153" s="6">
        <v>44690</v>
      </c>
      <c r="J153" s="4" t="s">
        <v>17</v>
      </c>
    </row>
    <row r="154" spans="1:10" ht="43.2">
      <c r="A154" s="7" t="s">
        <v>403</v>
      </c>
      <c r="B154" s="5" t="str">
        <f>HYPERLINK("https://epingalert.org/en/Search?viewData= G/TBT/N/BDI/223, G/TBT/N/KEN/1232, G/TBT/N/RWA/649, G/TBT/N/TZA/724, G/TBT/N/UGA/1556"," G/TBT/N/BDI/223, G/TBT/N/KEN/1232, G/TBT/N/RWA/649, G/TBT/N/TZA/724, G/TBT/N/UGA/1556")</f>
        <v xml:space="preserve"> G/TBT/N/BDI/223, G/TBT/N/KEN/1232, G/TBT/N/RWA/649, G/TBT/N/TZA/724, G/TBT/N/UGA/1556</v>
      </c>
      <c r="C154" s="4" t="s">
        <v>208</v>
      </c>
      <c r="D154" s="5" t="s">
        <v>260</v>
      </c>
      <c r="E154" s="5" t="s">
        <v>261</v>
      </c>
      <c r="F154" s="4" t="s">
        <v>224</v>
      </c>
      <c r="G154" s="4" t="s">
        <v>211</v>
      </c>
      <c r="H154" s="4" t="s">
        <v>30</v>
      </c>
      <c r="I154" s="6">
        <v>44690</v>
      </c>
      <c r="J154" s="4" t="s">
        <v>17</v>
      </c>
    </row>
    <row r="155" spans="1:10" ht="43.2">
      <c r="A155" s="7" t="s">
        <v>403</v>
      </c>
      <c r="B155" s="5" t="str">
        <f>HYPERLINK("https://epingalert.org/en/Search?viewData= G/TBT/N/BDI/223, G/TBT/N/KEN/1232, G/TBT/N/RWA/649, G/TBT/N/TZA/724, G/TBT/N/UGA/1556"," G/TBT/N/BDI/223, G/TBT/N/KEN/1232, G/TBT/N/RWA/649, G/TBT/N/TZA/724, G/TBT/N/UGA/1556")</f>
        <v xml:space="preserve"> G/TBT/N/BDI/223, G/TBT/N/KEN/1232, G/TBT/N/RWA/649, G/TBT/N/TZA/724, G/TBT/N/UGA/1556</v>
      </c>
      <c r="C155" s="4" t="s">
        <v>218</v>
      </c>
      <c r="D155" s="5" t="s">
        <v>260</v>
      </c>
      <c r="E155" s="5" t="s">
        <v>261</v>
      </c>
      <c r="F155" s="4" t="s">
        <v>224</v>
      </c>
      <c r="G155" s="4" t="s">
        <v>211</v>
      </c>
      <c r="H155" s="4" t="s">
        <v>30</v>
      </c>
      <c r="I155" s="6">
        <v>44690</v>
      </c>
      <c r="J155" s="4" t="s">
        <v>17</v>
      </c>
    </row>
    <row r="156" spans="1:10" ht="43.2">
      <c r="A156" s="7" t="s">
        <v>403</v>
      </c>
      <c r="B156" s="5" t="str">
        <f>HYPERLINK("https://epingalert.org/en/Search?viewData= G/TBT/N/BDI/220, G/TBT/N/KEN/1229, G/TBT/N/RWA/646, G/TBT/N/TZA/721, G/TBT/N/UGA/1553"," G/TBT/N/BDI/220, G/TBT/N/KEN/1229, G/TBT/N/RWA/646, G/TBT/N/TZA/721, G/TBT/N/UGA/1553")</f>
        <v xml:space="preserve"> G/TBT/N/BDI/220, G/TBT/N/KEN/1229, G/TBT/N/RWA/646, G/TBT/N/TZA/721, G/TBT/N/UGA/1553</v>
      </c>
      <c r="C156" s="4" t="s">
        <v>212</v>
      </c>
      <c r="D156" s="5" t="s">
        <v>250</v>
      </c>
      <c r="E156" s="5" t="s">
        <v>251</v>
      </c>
      <c r="F156" s="4" t="s">
        <v>224</v>
      </c>
      <c r="G156" s="4" t="s">
        <v>211</v>
      </c>
      <c r="H156" s="4" t="s">
        <v>30</v>
      </c>
      <c r="I156" s="6">
        <v>44690</v>
      </c>
      <c r="J156" s="4" t="s">
        <v>17</v>
      </c>
    </row>
    <row r="157" spans="1:10" ht="43.2">
      <c r="A157" s="7" t="s">
        <v>403</v>
      </c>
      <c r="B157" s="5" t="str">
        <f>HYPERLINK("https://epingalert.org/en/Search?viewData= G/TBT/N/BDI/222, G/TBT/N/KEN/1231, G/TBT/N/RWA/648, G/TBT/N/TZA/723, G/TBT/N/UGA/1555"," G/TBT/N/BDI/222, G/TBT/N/KEN/1231, G/TBT/N/RWA/648, G/TBT/N/TZA/723, G/TBT/N/UGA/1555")</f>
        <v xml:space="preserve"> G/TBT/N/BDI/222, G/TBT/N/KEN/1231, G/TBT/N/RWA/648, G/TBT/N/TZA/723, G/TBT/N/UGA/1555</v>
      </c>
      <c r="C157" s="4" t="s">
        <v>212</v>
      </c>
      <c r="D157" s="5" t="s">
        <v>253</v>
      </c>
      <c r="E157" s="5" t="s">
        <v>254</v>
      </c>
      <c r="F157" s="4" t="s">
        <v>224</v>
      </c>
      <c r="G157" s="4" t="s">
        <v>221</v>
      </c>
      <c r="H157" s="4" t="s">
        <v>30</v>
      </c>
      <c r="I157" s="6">
        <v>44690</v>
      </c>
      <c r="J157" s="4" t="s">
        <v>17</v>
      </c>
    </row>
    <row r="158" spans="1:10" ht="72">
      <c r="A158" s="7" t="s">
        <v>406</v>
      </c>
      <c r="B158" s="5" t="str">
        <f>HYPERLINK("https://epingalert.org/en/Search?viewData= G/TBT/N/EU/880"," G/TBT/N/EU/880")</f>
        <v xml:space="preserve"> G/TBT/N/EU/880</v>
      </c>
      <c r="C158" s="4" t="s">
        <v>50</v>
      </c>
      <c r="D158" s="5" t="s">
        <v>235</v>
      </c>
      <c r="E158" s="5" t="s">
        <v>236</v>
      </c>
      <c r="F158" s="4" t="s">
        <v>237</v>
      </c>
      <c r="G158" s="4" t="s">
        <v>238</v>
      </c>
      <c r="H158" s="4" t="s">
        <v>30</v>
      </c>
      <c r="I158" s="6">
        <v>44691</v>
      </c>
      <c r="J158" s="4" t="s">
        <v>17</v>
      </c>
    </row>
    <row r="159" spans="1:10" ht="57.6">
      <c r="A159" s="7" t="s">
        <v>406</v>
      </c>
      <c r="B159" s="5" t="str">
        <f>HYPERLINK("https://epingalert.org/en/Search?viewData= G/TBT/N/EU/879"," G/TBT/N/EU/879")</f>
        <v xml:space="preserve"> G/TBT/N/EU/879</v>
      </c>
      <c r="C159" s="4" t="s">
        <v>50</v>
      </c>
      <c r="D159" s="5" t="s">
        <v>244</v>
      </c>
      <c r="E159" s="5" t="s">
        <v>245</v>
      </c>
      <c r="F159" s="4" t="s">
        <v>237</v>
      </c>
      <c r="G159" s="4" t="s">
        <v>238</v>
      </c>
      <c r="H159" s="4" t="s">
        <v>30</v>
      </c>
      <c r="I159" s="6">
        <v>44691</v>
      </c>
      <c r="J159" s="4" t="s">
        <v>17</v>
      </c>
    </row>
    <row r="160" spans="1:10" ht="86.4">
      <c r="A160" s="5" t="s">
        <v>397</v>
      </c>
      <c r="B160" s="5" t="str">
        <f>HYPERLINK("https://epingalert.org/en/Search?viewData= G/TBT/N/EU/882"," G/TBT/N/EU/882")</f>
        <v xml:space="preserve"> G/TBT/N/EU/882</v>
      </c>
      <c r="C160" s="4" t="s">
        <v>50</v>
      </c>
      <c r="D160" s="5" t="s">
        <v>172</v>
      </c>
      <c r="E160" s="5" t="s">
        <v>173</v>
      </c>
      <c r="F160" s="4" t="s">
        <v>174</v>
      </c>
      <c r="G160" s="4" t="s">
        <v>113</v>
      </c>
      <c r="H160" s="4" t="s">
        <v>11</v>
      </c>
      <c r="I160" s="6">
        <v>44695</v>
      </c>
      <c r="J160" s="4" t="s">
        <v>17</v>
      </c>
    </row>
    <row r="161" spans="1:10" ht="129.6">
      <c r="A161" s="7" t="s">
        <v>414</v>
      </c>
      <c r="B161" s="5" t="str">
        <f>HYPERLINK("https://epingalert.org/en/Search?viewData= G/TBT/N/EU/878"," G/TBT/N/EU/878")</f>
        <v xml:space="preserve"> G/TBT/N/EU/878</v>
      </c>
      <c r="C161" s="4" t="s">
        <v>50</v>
      </c>
      <c r="D161" s="5" t="s">
        <v>290</v>
      </c>
      <c r="E161" s="5" t="s">
        <v>291</v>
      </c>
      <c r="F161" s="4" t="s">
        <v>174</v>
      </c>
      <c r="G161" s="4" t="s">
        <v>11</v>
      </c>
      <c r="H161" s="4" t="s">
        <v>11</v>
      </c>
      <c r="I161" s="6">
        <v>44690</v>
      </c>
      <c r="J161" s="4" t="s">
        <v>17</v>
      </c>
    </row>
    <row r="162" spans="1:10" ht="57.6">
      <c r="A162" s="7" t="s">
        <v>396</v>
      </c>
      <c r="B162" s="5" t="str">
        <f>HYPERLINK("https://epingalert.org/en/Search?viewData= G/TBT/N/MWI/62"," G/TBT/N/MWI/62")</f>
        <v xml:space="preserve"> G/TBT/N/MWI/62</v>
      </c>
      <c r="C162" s="4" t="s">
        <v>26</v>
      </c>
      <c r="D162" s="5" t="s">
        <v>135</v>
      </c>
      <c r="E162" s="5" t="s">
        <v>136</v>
      </c>
      <c r="F162" s="4" t="s">
        <v>48</v>
      </c>
      <c r="G162" s="4" t="s">
        <v>49</v>
      </c>
      <c r="H162" s="4" t="s">
        <v>11</v>
      </c>
      <c r="I162" s="6">
        <v>44697</v>
      </c>
      <c r="J162" s="4" t="s">
        <v>17</v>
      </c>
    </row>
    <row r="163" spans="1:10" ht="43.2">
      <c r="A163" s="5" t="s">
        <v>384</v>
      </c>
      <c r="B163" s="5" t="str">
        <f>HYPERLINK("https://epingalert.org/en/Search?viewData= G/TBT/N/MWI/61"," G/TBT/N/MWI/61")</f>
        <v xml:space="preserve"> G/TBT/N/MWI/61</v>
      </c>
      <c r="C163" s="4" t="s">
        <v>26</v>
      </c>
      <c r="D163" s="5" t="s">
        <v>101</v>
      </c>
      <c r="E163" s="5" t="s">
        <v>102</v>
      </c>
      <c r="F163" s="4" t="s">
        <v>48</v>
      </c>
      <c r="G163" s="4" t="s">
        <v>49</v>
      </c>
      <c r="H163" s="4" t="s">
        <v>11</v>
      </c>
      <c r="I163" s="6">
        <v>44697</v>
      </c>
      <c r="J163" s="4" t="s">
        <v>17</v>
      </c>
    </row>
    <row r="164" spans="1:10" ht="259.2">
      <c r="A164" s="7" t="s">
        <v>425</v>
      </c>
      <c r="B164" s="5" t="str">
        <f>HYPERLINK("https://epingalert.org/en/Search?viewData= G/TBT/N/VNM/218"," G/TBT/N/VNM/218")</f>
        <v xml:space="preserve"> G/TBT/N/VNM/218</v>
      </c>
      <c r="C164" s="4" t="s">
        <v>323</v>
      </c>
      <c r="D164" s="5" t="s">
        <v>324</v>
      </c>
      <c r="E164" s="5" t="s">
        <v>325</v>
      </c>
      <c r="F164" s="4" t="s">
        <v>326</v>
      </c>
      <c r="G164" s="4" t="s">
        <v>129</v>
      </c>
      <c r="H164" s="4" t="s">
        <v>11</v>
      </c>
      <c r="I164" s="6">
        <v>44666</v>
      </c>
      <c r="J164" s="4" t="s">
        <v>17</v>
      </c>
    </row>
    <row r="165" spans="1:10" ht="86.4">
      <c r="A165" s="9" t="s">
        <v>456</v>
      </c>
      <c r="B165" s="11" t="str">
        <f>HYPERLINK("https://epingalert.org/en/Search?viewData= G/TBT/N/THA/662"," G/TBT/N/THA/662")</f>
        <v xml:space="preserve"> G/TBT/N/THA/662</v>
      </c>
      <c r="C165" s="11" t="s">
        <v>309</v>
      </c>
      <c r="D165" s="12" t="s">
        <v>457</v>
      </c>
      <c r="E165" s="12" t="s">
        <v>458</v>
      </c>
      <c r="F165" s="11" t="s">
        <v>11</v>
      </c>
      <c r="G165" s="11" t="s">
        <v>113</v>
      </c>
      <c r="H165" s="11" t="s">
        <v>11</v>
      </c>
      <c r="I165" s="10">
        <v>44712</v>
      </c>
      <c r="J165" s="11" t="s">
        <v>17</v>
      </c>
    </row>
    <row r="166" spans="1:10" ht="57.6">
      <c r="A166" s="7" t="s">
        <v>416</v>
      </c>
      <c r="B166" s="5" t="str">
        <f>HYPERLINK("https://epingalert.org/en/Search?viewData= G/TBT/N/CAN/666"," G/TBT/N/CAN/666")</f>
        <v xml:space="preserve"> G/TBT/N/CAN/666</v>
      </c>
      <c r="C166" s="4" t="s">
        <v>24</v>
      </c>
      <c r="D166" s="5" t="s">
        <v>295</v>
      </c>
      <c r="E166" s="5" t="s">
        <v>296</v>
      </c>
      <c r="F166" s="4" t="s">
        <v>297</v>
      </c>
      <c r="G166" s="4" t="s">
        <v>113</v>
      </c>
      <c r="H166" s="4" t="s">
        <v>11</v>
      </c>
      <c r="I166" s="6">
        <v>44698</v>
      </c>
      <c r="J166" s="4" t="s">
        <v>17</v>
      </c>
    </row>
    <row r="167" spans="1:10" ht="57.6">
      <c r="A167" s="5" t="s">
        <v>272</v>
      </c>
      <c r="B167" s="5" t="str">
        <f>HYPERLINK("https://epingalert.org/en/Search?viewData= G/TBT/N/RWA/629"," G/TBT/N/RWA/629")</f>
        <v xml:space="preserve"> G/TBT/N/RWA/629</v>
      </c>
      <c r="C167" s="4" t="s">
        <v>217</v>
      </c>
      <c r="D167" s="5" t="s">
        <v>270</v>
      </c>
      <c r="E167" s="5" t="s">
        <v>271</v>
      </c>
      <c r="F167" s="4" t="s">
        <v>273</v>
      </c>
      <c r="G167" s="4" t="s">
        <v>221</v>
      </c>
      <c r="H167" s="4" t="s">
        <v>274</v>
      </c>
      <c r="I167" s="6">
        <v>44690</v>
      </c>
      <c r="J167" s="4" t="s">
        <v>17</v>
      </c>
    </row>
    <row r="168" spans="1:10" ht="43.2">
      <c r="A168" s="5" t="s">
        <v>387</v>
      </c>
      <c r="B168" s="5" t="str">
        <f>HYPERLINK("https://epingalert.org/en/Search?viewData= G/TBT/N/MWI/60"," G/TBT/N/MWI/60")</f>
        <v xml:space="preserve"> G/TBT/N/MWI/60</v>
      </c>
      <c r="C168" s="4" t="s">
        <v>26</v>
      </c>
      <c r="D168" s="5" t="s">
        <v>120</v>
      </c>
      <c r="E168" s="5" t="s">
        <v>121</v>
      </c>
      <c r="F168" s="4" t="s">
        <v>48</v>
      </c>
      <c r="G168" s="4" t="s">
        <v>49</v>
      </c>
      <c r="H168" s="4" t="s">
        <v>11</v>
      </c>
      <c r="I168" s="6">
        <v>44697</v>
      </c>
      <c r="J168" s="4" t="s">
        <v>17</v>
      </c>
    </row>
    <row r="169" spans="1:10" ht="28.8">
      <c r="A169" s="7" t="s">
        <v>432</v>
      </c>
      <c r="B169" s="5" t="str">
        <f>HYPERLINK("https://epingalert.org/en/Search?viewData= G/TBT/N/ISR/1247"," G/TBT/N/ISR/1247")</f>
        <v xml:space="preserve"> G/TBT/N/ISR/1247</v>
      </c>
      <c r="C169" s="4" t="s">
        <v>322</v>
      </c>
      <c r="D169" s="5" t="s">
        <v>352</v>
      </c>
      <c r="E169" s="5" t="s">
        <v>353</v>
      </c>
      <c r="F169" s="4" t="s">
        <v>354</v>
      </c>
      <c r="G169" s="4" t="s">
        <v>134</v>
      </c>
      <c r="H169" s="4" t="s">
        <v>11</v>
      </c>
      <c r="I169" s="6">
        <v>44682</v>
      </c>
      <c r="J169" s="4" t="s">
        <v>17</v>
      </c>
    </row>
    <row r="170" spans="1:10" ht="28.8">
      <c r="A170" s="7" t="s">
        <v>432</v>
      </c>
      <c r="B170" s="5" t="str">
        <f>HYPERLINK("https://epingalert.org/en/Search?viewData= G/TBT/N/ISR/1248"," G/TBT/N/ISR/1248")</f>
        <v xml:space="preserve"> G/TBT/N/ISR/1248</v>
      </c>
      <c r="C170" s="4" t="s">
        <v>322</v>
      </c>
      <c r="D170" s="5" t="s">
        <v>355</v>
      </c>
      <c r="E170" s="5" t="s">
        <v>356</v>
      </c>
      <c r="F170" s="4" t="s">
        <v>357</v>
      </c>
      <c r="G170" s="4" t="s">
        <v>134</v>
      </c>
      <c r="H170" s="4" t="s">
        <v>11</v>
      </c>
      <c r="I170" s="6">
        <v>44682</v>
      </c>
      <c r="J170" s="4" t="s">
        <v>17</v>
      </c>
    </row>
    <row r="171" spans="1:10" ht="28.8">
      <c r="A171" s="7" t="s">
        <v>432</v>
      </c>
      <c r="B171" s="5" t="str">
        <f>HYPERLINK("https://epingalert.org/en/Search?viewData= G/TBT/N/ISR/1246"," G/TBT/N/ISR/1246")</f>
        <v xml:space="preserve"> G/TBT/N/ISR/1246</v>
      </c>
      <c r="C171" s="4" t="s">
        <v>322</v>
      </c>
      <c r="D171" s="5" t="s">
        <v>358</v>
      </c>
      <c r="E171" s="5" t="s">
        <v>359</v>
      </c>
      <c r="F171" s="4" t="s">
        <v>360</v>
      </c>
      <c r="G171" s="4" t="s">
        <v>134</v>
      </c>
      <c r="H171" s="4" t="s">
        <v>11</v>
      </c>
      <c r="I171" s="6">
        <v>44682</v>
      </c>
      <c r="J171" s="4" t="s">
        <v>17</v>
      </c>
    </row>
    <row r="172" spans="1:10" ht="28.8">
      <c r="A172" s="5" t="s">
        <v>378</v>
      </c>
      <c r="B172" s="5" t="str">
        <f>HYPERLINK("https://epingalert.org/en/Search?viewData= G/TBT/N/MWI/59"," G/TBT/N/MWI/59")</f>
        <v xml:space="preserve"> G/TBT/N/MWI/59</v>
      </c>
      <c r="C172" s="4" t="s">
        <v>26</v>
      </c>
      <c r="D172" s="5" t="s">
        <v>46</v>
      </c>
      <c r="E172" s="5" t="s">
        <v>47</v>
      </c>
      <c r="F172" s="4" t="s">
        <v>48</v>
      </c>
      <c r="G172" s="4" t="s">
        <v>49</v>
      </c>
      <c r="H172" s="4" t="s">
        <v>11</v>
      </c>
      <c r="I172" s="6">
        <v>44697</v>
      </c>
      <c r="J172" s="4" t="s">
        <v>17</v>
      </c>
    </row>
    <row r="173" spans="1:10" ht="43.2">
      <c r="A173" s="7" t="s">
        <v>419</v>
      </c>
      <c r="B173" s="5" t="str">
        <f>HYPERLINK("https://epingalert.org/en/Search?viewData= G/TBT/N/JPN/731"," G/TBT/N/JPN/731")</f>
        <v xml:space="preserve"> G/TBT/N/JPN/731</v>
      </c>
      <c r="C173" s="4" t="s">
        <v>195</v>
      </c>
      <c r="D173" s="5" t="s">
        <v>301</v>
      </c>
      <c r="E173" s="5" t="s">
        <v>302</v>
      </c>
      <c r="F173" s="4" t="s">
        <v>303</v>
      </c>
      <c r="G173" s="4" t="s">
        <v>69</v>
      </c>
      <c r="H173" s="4" t="s">
        <v>59</v>
      </c>
      <c r="I173" s="6">
        <v>44690</v>
      </c>
      <c r="J173" s="4" t="s">
        <v>17</v>
      </c>
    </row>
    <row r="174" spans="1:10" ht="57.6">
      <c r="A174" s="7" t="s">
        <v>413</v>
      </c>
      <c r="B174" s="5" t="str">
        <f>HYPERLINK("https://epingalert.org/en/Search?viewData= G/TBT/N/RWA/626"," G/TBT/N/RWA/626")</f>
        <v xml:space="preserve"> G/TBT/N/RWA/626</v>
      </c>
      <c r="C174" s="4" t="s">
        <v>217</v>
      </c>
      <c r="D174" s="5" t="s">
        <v>287</v>
      </c>
      <c r="E174" s="5" t="s">
        <v>288</v>
      </c>
      <c r="F174" s="4" t="s">
        <v>289</v>
      </c>
      <c r="G174" s="4" t="s">
        <v>211</v>
      </c>
      <c r="H174" s="4" t="s">
        <v>11</v>
      </c>
      <c r="I174" s="6">
        <v>44690</v>
      </c>
      <c r="J174" s="4" t="s">
        <v>17</v>
      </c>
    </row>
    <row r="175" spans="1:10" ht="28.8">
      <c r="A175" s="5" t="s">
        <v>422</v>
      </c>
      <c r="B175" s="5" t="str">
        <f>HYPERLINK("https://epingalert.org/en/Search?viewData= G/TBT/N/JPN/730"," G/TBT/N/JPN/730")</f>
        <v xml:space="preserve"> G/TBT/N/JPN/730</v>
      </c>
      <c r="C175" s="4" t="s">
        <v>195</v>
      </c>
      <c r="D175" s="5" t="s">
        <v>313</v>
      </c>
      <c r="E175" s="5" t="s">
        <v>314</v>
      </c>
      <c r="F175" s="4" t="s">
        <v>88</v>
      </c>
      <c r="G175" s="4" t="s">
        <v>113</v>
      </c>
      <c r="H175" s="4" t="s">
        <v>11</v>
      </c>
      <c r="I175" s="6" t="s">
        <v>11</v>
      </c>
      <c r="J175" s="4" t="s">
        <v>17</v>
      </c>
    </row>
    <row r="176" spans="1:10" ht="43.2">
      <c r="A176" s="7" t="s">
        <v>404</v>
      </c>
      <c r="B176" s="5" t="str">
        <f>HYPERLINK("https://epingalert.org/en/Search?viewData= G/TBT/N/BDI/225, G/TBT/N/KEN/1234, G/TBT/N/RWA/651, G/TBT/N/TZA/726, G/TBT/N/UGA/1558"," G/TBT/N/BDI/225, G/TBT/N/KEN/1234, G/TBT/N/RWA/651, G/TBT/N/TZA/726, G/TBT/N/UGA/1558")</f>
        <v xml:space="preserve"> G/TBT/N/BDI/225, G/TBT/N/KEN/1234, G/TBT/N/RWA/651, G/TBT/N/TZA/726, G/TBT/N/UGA/1558</v>
      </c>
      <c r="C176" s="4" t="s">
        <v>208</v>
      </c>
      <c r="D176" s="5" t="s">
        <v>225</v>
      </c>
      <c r="E176" s="5" t="s">
        <v>226</v>
      </c>
      <c r="F176" s="4" t="s">
        <v>227</v>
      </c>
      <c r="G176" s="4" t="s">
        <v>211</v>
      </c>
      <c r="H176" s="4" t="s">
        <v>30</v>
      </c>
      <c r="I176" s="6">
        <v>44691</v>
      </c>
      <c r="J176" s="4" t="s">
        <v>17</v>
      </c>
    </row>
    <row r="177" spans="1:10" ht="43.2">
      <c r="A177" s="7" t="s">
        <v>404</v>
      </c>
      <c r="B177" s="5" t="str">
        <f>HYPERLINK("https://epingalert.org/en/Search?viewData= G/TBT/N/BDI/225, G/TBT/N/KEN/1234, G/TBT/N/RWA/651, G/TBT/N/TZA/726, G/TBT/N/UGA/1558"," G/TBT/N/BDI/225, G/TBT/N/KEN/1234, G/TBT/N/RWA/651, G/TBT/N/TZA/726, G/TBT/N/UGA/1558")</f>
        <v xml:space="preserve"> G/TBT/N/BDI/225, G/TBT/N/KEN/1234, G/TBT/N/RWA/651, G/TBT/N/TZA/726, G/TBT/N/UGA/1558</v>
      </c>
      <c r="C177" s="4" t="s">
        <v>12</v>
      </c>
      <c r="D177" s="5" t="s">
        <v>225</v>
      </c>
      <c r="E177" s="5" t="s">
        <v>226</v>
      </c>
      <c r="F177" s="4" t="s">
        <v>227</v>
      </c>
      <c r="G177" s="4" t="s">
        <v>211</v>
      </c>
      <c r="H177" s="4" t="s">
        <v>30</v>
      </c>
      <c r="I177" s="6">
        <v>44691</v>
      </c>
      <c r="J177" s="4" t="s">
        <v>17</v>
      </c>
    </row>
    <row r="178" spans="1:10" ht="43.2">
      <c r="A178" s="7" t="s">
        <v>404</v>
      </c>
      <c r="B178" s="5" t="str">
        <f>HYPERLINK("https://epingalert.org/en/Search?viewData= G/TBT/N/BDI/225, G/TBT/N/KEN/1234, G/TBT/N/RWA/651, G/TBT/N/TZA/726, G/TBT/N/UGA/1558"," G/TBT/N/BDI/225, G/TBT/N/KEN/1234, G/TBT/N/RWA/651, G/TBT/N/TZA/726, G/TBT/N/UGA/1558")</f>
        <v xml:space="preserve"> G/TBT/N/BDI/225, G/TBT/N/KEN/1234, G/TBT/N/RWA/651, G/TBT/N/TZA/726, G/TBT/N/UGA/1558</v>
      </c>
      <c r="C178" s="4" t="s">
        <v>217</v>
      </c>
      <c r="D178" s="5" t="s">
        <v>225</v>
      </c>
      <c r="E178" s="5" t="s">
        <v>226</v>
      </c>
      <c r="F178" s="4" t="s">
        <v>227</v>
      </c>
      <c r="G178" s="4" t="s">
        <v>211</v>
      </c>
      <c r="H178" s="4" t="s">
        <v>30</v>
      </c>
      <c r="I178" s="6">
        <v>44691</v>
      </c>
      <c r="J178" s="4" t="s">
        <v>17</v>
      </c>
    </row>
    <row r="179" spans="1:10" ht="43.2">
      <c r="A179" s="7" t="s">
        <v>404</v>
      </c>
      <c r="B179" s="5" t="str">
        <f>HYPERLINK("https://epingalert.org/en/Search?viewData= G/TBT/N/BDI/225, G/TBT/N/KEN/1234, G/TBT/N/RWA/651, G/TBT/N/TZA/726, G/TBT/N/UGA/1558"," G/TBT/N/BDI/225, G/TBT/N/KEN/1234, G/TBT/N/RWA/651, G/TBT/N/TZA/726, G/TBT/N/UGA/1558")</f>
        <v xml:space="preserve"> G/TBT/N/BDI/225, G/TBT/N/KEN/1234, G/TBT/N/RWA/651, G/TBT/N/TZA/726, G/TBT/N/UGA/1558</v>
      </c>
      <c r="C179" s="4" t="s">
        <v>212</v>
      </c>
      <c r="D179" s="5" t="s">
        <v>225</v>
      </c>
      <c r="E179" s="5" t="s">
        <v>226</v>
      </c>
      <c r="F179" s="4" t="s">
        <v>227</v>
      </c>
      <c r="G179" s="4" t="s">
        <v>211</v>
      </c>
      <c r="H179" s="4" t="s">
        <v>30</v>
      </c>
      <c r="I179" s="6">
        <v>44691</v>
      </c>
      <c r="J179" s="4" t="s">
        <v>17</v>
      </c>
    </row>
    <row r="180" spans="1:10" ht="43.2">
      <c r="A180" s="7" t="s">
        <v>404</v>
      </c>
      <c r="B180" s="5" t="str">
        <f>HYPERLINK("https://epingalert.org/en/Search?viewData= G/TBT/N/BDI/225, G/TBT/N/KEN/1234, G/TBT/N/RWA/651, G/TBT/N/TZA/726, G/TBT/N/UGA/1558"," G/TBT/N/BDI/225, G/TBT/N/KEN/1234, G/TBT/N/RWA/651, G/TBT/N/TZA/726, G/TBT/N/UGA/1558")</f>
        <v xml:space="preserve"> G/TBT/N/BDI/225, G/TBT/N/KEN/1234, G/TBT/N/RWA/651, G/TBT/N/TZA/726, G/TBT/N/UGA/1558</v>
      </c>
      <c r="C180" s="4" t="s">
        <v>218</v>
      </c>
      <c r="D180" s="5" t="s">
        <v>225</v>
      </c>
      <c r="E180" s="5" t="s">
        <v>226</v>
      </c>
      <c r="F180" s="4" t="s">
        <v>227</v>
      </c>
      <c r="G180" s="4" t="s">
        <v>211</v>
      </c>
      <c r="H180" s="4" t="s">
        <v>30</v>
      </c>
      <c r="I180" s="6">
        <v>44691</v>
      </c>
      <c r="J180" s="4" t="s">
        <v>17</v>
      </c>
    </row>
    <row r="181" spans="1:10" ht="43.2">
      <c r="A181" s="7" t="s">
        <v>404</v>
      </c>
      <c r="B181" s="5" t="str">
        <f>HYPERLINK("https://epingalert.org/en/Search?viewData= G/TBT/N/BDI/213, G/TBT/N/KEN/1222, G/TBT/N/RWA/625, G/TBT/N/TZA/714, G/TBT/N/UGA/1546"," G/TBT/N/BDI/213, G/TBT/N/KEN/1222, G/TBT/N/RWA/625, G/TBT/N/TZA/714, G/TBT/N/UGA/1546")</f>
        <v xml:space="preserve"> G/TBT/N/BDI/213, G/TBT/N/KEN/1222, G/TBT/N/RWA/625, G/TBT/N/TZA/714, G/TBT/N/UGA/1546</v>
      </c>
      <c r="C181" s="4" t="s">
        <v>217</v>
      </c>
      <c r="D181" s="5" t="s">
        <v>225</v>
      </c>
      <c r="E181" s="5" t="s">
        <v>226</v>
      </c>
      <c r="F181" s="4" t="s">
        <v>252</v>
      </c>
      <c r="G181" s="4" t="s">
        <v>211</v>
      </c>
      <c r="H181" s="4" t="s">
        <v>30</v>
      </c>
      <c r="I181" s="6">
        <v>44690</v>
      </c>
      <c r="J181" s="4" t="s">
        <v>17</v>
      </c>
    </row>
    <row r="182" spans="1:10" ht="43.2">
      <c r="A182" s="7" t="s">
        <v>404</v>
      </c>
      <c r="B182" s="5" t="str">
        <f>HYPERLINK("https://epingalert.org/en/Search?viewData= G/TBT/N/BDI/213, G/TBT/N/KEN/1222, G/TBT/N/RWA/625, G/TBT/N/TZA/714, G/TBT/N/UGA/1546"," G/TBT/N/BDI/213, G/TBT/N/KEN/1222, G/TBT/N/RWA/625, G/TBT/N/TZA/714, G/TBT/N/UGA/1546")</f>
        <v xml:space="preserve"> G/TBT/N/BDI/213, G/TBT/N/KEN/1222, G/TBT/N/RWA/625, G/TBT/N/TZA/714, G/TBT/N/UGA/1546</v>
      </c>
      <c r="C182" s="4" t="s">
        <v>208</v>
      </c>
      <c r="D182" s="5" t="s">
        <v>225</v>
      </c>
      <c r="E182" s="5" t="s">
        <v>226</v>
      </c>
      <c r="F182" s="4" t="s">
        <v>252</v>
      </c>
      <c r="G182" s="4" t="s">
        <v>211</v>
      </c>
      <c r="H182" s="4" t="s">
        <v>30</v>
      </c>
      <c r="I182" s="6">
        <v>44690</v>
      </c>
      <c r="J182" s="4" t="s">
        <v>17</v>
      </c>
    </row>
    <row r="183" spans="1:10" ht="43.2">
      <c r="A183" s="7" t="s">
        <v>404</v>
      </c>
      <c r="B183" s="5" t="str">
        <f>HYPERLINK("https://epingalert.org/en/Search?viewData= G/TBT/N/BDI/213, G/TBT/N/KEN/1222, G/TBT/N/RWA/625, G/TBT/N/TZA/714, G/TBT/N/UGA/1546"," G/TBT/N/BDI/213, G/TBT/N/KEN/1222, G/TBT/N/RWA/625, G/TBT/N/TZA/714, G/TBT/N/UGA/1546")</f>
        <v xml:space="preserve"> G/TBT/N/BDI/213, G/TBT/N/KEN/1222, G/TBT/N/RWA/625, G/TBT/N/TZA/714, G/TBT/N/UGA/1546</v>
      </c>
      <c r="C183" s="4" t="s">
        <v>218</v>
      </c>
      <c r="D183" s="5" t="s">
        <v>225</v>
      </c>
      <c r="E183" s="5" t="s">
        <v>226</v>
      </c>
      <c r="F183" s="4" t="s">
        <v>252</v>
      </c>
      <c r="G183" s="4" t="s">
        <v>211</v>
      </c>
      <c r="H183" s="4" t="s">
        <v>30</v>
      </c>
      <c r="I183" s="6">
        <v>44690</v>
      </c>
      <c r="J183" s="4" t="s">
        <v>17</v>
      </c>
    </row>
    <row r="184" spans="1:10" ht="43.2">
      <c r="A184" s="7" t="s">
        <v>404</v>
      </c>
      <c r="B184" s="5" t="str">
        <f>HYPERLINK("https://epingalert.org/en/Search?viewData= G/TBT/N/BDI/213, G/TBT/N/KEN/1222, G/TBT/N/RWA/625, G/TBT/N/TZA/714, G/TBT/N/UGA/1546"," G/TBT/N/BDI/213, G/TBT/N/KEN/1222, G/TBT/N/RWA/625, G/TBT/N/TZA/714, G/TBT/N/UGA/1546")</f>
        <v xml:space="preserve"> G/TBT/N/BDI/213, G/TBT/N/KEN/1222, G/TBT/N/RWA/625, G/TBT/N/TZA/714, G/TBT/N/UGA/1546</v>
      </c>
      <c r="C184" s="4" t="s">
        <v>12</v>
      </c>
      <c r="D184" s="5" t="s">
        <v>225</v>
      </c>
      <c r="E184" s="5" t="s">
        <v>226</v>
      </c>
      <c r="F184" s="4" t="s">
        <v>252</v>
      </c>
      <c r="G184" s="4" t="s">
        <v>211</v>
      </c>
      <c r="H184" s="4" t="s">
        <v>30</v>
      </c>
      <c r="I184" s="6">
        <v>44690</v>
      </c>
      <c r="J184" s="4" t="s">
        <v>17</v>
      </c>
    </row>
    <row r="185" spans="1:10" ht="43.2">
      <c r="A185" s="7" t="s">
        <v>404</v>
      </c>
      <c r="B185" s="5" t="str">
        <f>HYPERLINK("https://epingalert.org/en/Search?viewData= G/TBT/N/BDI/213, G/TBT/N/KEN/1222, G/TBT/N/RWA/625, G/TBT/N/TZA/714, G/TBT/N/UGA/1546"," G/TBT/N/BDI/213, G/TBT/N/KEN/1222, G/TBT/N/RWA/625, G/TBT/N/TZA/714, G/TBT/N/UGA/1546")</f>
        <v xml:space="preserve"> G/TBT/N/BDI/213, G/TBT/N/KEN/1222, G/TBT/N/RWA/625, G/TBT/N/TZA/714, G/TBT/N/UGA/1546</v>
      </c>
      <c r="C185" s="4" t="s">
        <v>212</v>
      </c>
      <c r="D185" s="5" t="s">
        <v>225</v>
      </c>
      <c r="E185" s="5" t="s">
        <v>226</v>
      </c>
      <c r="F185" s="4" t="s">
        <v>252</v>
      </c>
      <c r="G185" s="4" t="s">
        <v>211</v>
      </c>
      <c r="H185" s="4" t="s">
        <v>30</v>
      </c>
      <c r="I185" s="6">
        <v>44690</v>
      </c>
      <c r="J185" s="4" t="s">
        <v>17</v>
      </c>
    </row>
    <row r="186" spans="1:10" ht="28.8">
      <c r="A186" s="7" t="s">
        <v>407</v>
      </c>
      <c r="B186" s="5" t="str">
        <f>HYPERLINK("https://epingalert.org/en/Search?viewData= G/TBT/N/GEO/115"," G/TBT/N/GEO/115")</f>
        <v xml:space="preserve"> G/TBT/N/GEO/115</v>
      </c>
      <c r="C186" s="4" t="s">
        <v>239</v>
      </c>
      <c r="D186" s="5" t="s">
        <v>240</v>
      </c>
      <c r="E186" s="5" t="s">
        <v>241</v>
      </c>
      <c r="F186" s="4" t="s">
        <v>242</v>
      </c>
      <c r="G186" s="4" t="s">
        <v>134</v>
      </c>
      <c r="H186" s="4" t="s">
        <v>11</v>
      </c>
      <c r="I186" s="6">
        <v>44691</v>
      </c>
      <c r="J186" s="4" t="s">
        <v>17</v>
      </c>
    </row>
    <row r="187" spans="1:10" ht="28.8">
      <c r="A187" s="7" t="s">
        <v>415</v>
      </c>
      <c r="B187" s="5" t="str">
        <f>HYPERLINK("https://epingalert.org/en/Search?viewData= G/TBT/N/RWA/633"," G/TBT/N/RWA/633")</f>
        <v xml:space="preserve"> G/TBT/N/RWA/633</v>
      </c>
      <c r="C187" s="4" t="s">
        <v>217</v>
      </c>
      <c r="D187" s="5" t="s">
        <v>292</v>
      </c>
      <c r="E187" s="5" t="s">
        <v>293</v>
      </c>
      <c r="F187" s="4" t="s">
        <v>294</v>
      </c>
      <c r="G187" s="4" t="s">
        <v>221</v>
      </c>
      <c r="H187" s="4" t="s">
        <v>11</v>
      </c>
      <c r="I187" s="6">
        <v>44690</v>
      </c>
      <c r="J187" s="4" t="s">
        <v>17</v>
      </c>
    </row>
    <row r="188" spans="1:10" ht="28.8">
      <c r="A188" s="7" t="s">
        <v>415</v>
      </c>
      <c r="B188" s="5" t="str">
        <f>HYPERLINK("https://epingalert.org/en/Search?viewData= G/TBT/N/RWA/634"," G/TBT/N/RWA/634")</f>
        <v xml:space="preserve"> G/TBT/N/RWA/634</v>
      </c>
      <c r="C188" s="4" t="s">
        <v>217</v>
      </c>
      <c r="D188" s="5" t="s">
        <v>304</v>
      </c>
      <c r="E188" s="5" t="s">
        <v>305</v>
      </c>
      <c r="F188" s="4" t="s">
        <v>294</v>
      </c>
      <c r="G188" s="4" t="s">
        <v>211</v>
      </c>
      <c r="H188" s="4" t="s">
        <v>11</v>
      </c>
      <c r="I188" s="6">
        <v>44690</v>
      </c>
      <c r="J188" s="4" t="s">
        <v>17</v>
      </c>
    </row>
    <row r="189" spans="1:10" ht="43.2">
      <c r="A189" s="5" t="s">
        <v>375</v>
      </c>
      <c r="B189" s="5" t="str">
        <f>HYPERLINK("https://epingalert.org/en/Search?viewData= G/TBT/N/USA/1844"," G/TBT/N/USA/1844")</f>
        <v xml:space="preserve"> G/TBT/N/USA/1844</v>
      </c>
      <c r="C189" s="4" t="s">
        <v>10</v>
      </c>
      <c r="D189" s="5" t="s">
        <v>20</v>
      </c>
      <c r="E189" s="5" t="s">
        <v>21</v>
      </c>
      <c r="F189" s="4" t="s">
        <v>22</v>
      </c>
      <c r="G189" s="4" t="s">
        <v>23</v>
      </c>
      <c r="H189" s="4" t="s">
        <v>11</v>
      </c>
      <c r="I189" s="6">
        <v>44669</v>
      </c>
      <c r="J189" s="4" t="s">
        <v>17</v>
      </c>
    </row>
    <row r="190" spans="1:10" ht="57.6">
      <c r="A190" s="7" t="s">
        <v>388</v>
      </c>
      <c r="B190" s="5" t="str">
        <f>HYPERLINK("https://epingalert.org/en/Search?viewData= G/TBT/N/IND/229"," G/TBT/N/IND/229")</f>
        <v xml:space="preserve"> G/TBT/N/IND/229</v>
      </c>
      <c r="C190" s="4" t="s">
        <v>125</v>
      </c>
      <c r="D190" s="5" t="s">
        <v>126</v>
      </c>
      <c r="E190" s="5" t="s">
        <v>127</v>
      </c>
      <c r="F190" s="4" t="s">
        <v>128</v>
      </c>
      <c r="G190" s="4" t="s">
        <v>129</v>
      </c>
      <c r="H190" s="4" t="s">
        <v>11</v>
      </c>
      <c r="I190" s="6">
        <v>44697</v>
      </c>
      <c r="J190" s="4" t="s">
        <v>17</v>
      </c>
    </row>
    <row r="191" spans="1:10" ht="57.6">
      <c r="A191" s="5" t="s">
        <v>374</v>
      </c>
      <c r="B191" s="5" t="str">
        <f>HYPERLINK("https://epingalert.org/en/Search?viewData= G/TBT/N/UGA/1570"," G/TBT/N/UGA/1570")</f>
        <v xml:space="preserve"> G/TBT/N/UGA/1570</v>
      </c>
      <c r="C191" s="4" t="s">
        <v>12</v>
      </c>
      <c r="D191" s="5" t="s">
        <v>13</v>
      </c>
      <c r="E191" s="5" t="s">
        <v>14</v>
      </c>
      <c r="F191" s="4" t="s">
        <v>15</v>
      </c>
      <c r="G191" s="4" t="s">
        <v>16</v>
      </c>
      <c r="H191" s="4" t="s">
        <v>11</v>
      </c>
      <c r="I191" s="6">
        <v>44708</v>
      </c>
      <c r="J191" s="4" t="s">
        <v>17</v>
      </c>
    </row>
    <row r="192" spans="1:10" ht="72">
      <c r="A192" s="5" t="s">
        <v>379</v>
      </c>
      <c r="B192" s="5" t="str">
        <f>HYPERLINK("https://epingalert.org/en/Search?viewData= G/TBT/N/EU/883"," G/TBT/N/EU/883")</f>
        <v xml:space="preserve"> G/TBT/N/EU/883</v>
      </c>
      <c r="C192" s="4" t="s">
        <v>50</v>
      </c>
      <c r="D192" s="5" t="s">
        <v>51</v>
      </c>
      <c r="E192" s="5" t="s">
        <v>52</v>
      </c>
      <c r="F192" s="4" t="s">
        <v>53</v>
      </c>
      <c r="G192" s="4" t="s">
        <v>25</v>
      </c>
      <c r="H192" s="4" t="s">
        <v>11</v>
      </c>
      <c r="I192" s="6">
        <v>44697</v>
      </c>
      <c r="J192" s="4" t="s">
        <v>17</v>
      </c>
    </row>
    <row r="193" spans="1:12" ht="72">
      <c r="A193" s="7" t="s">
        <v>408</v>
      </c>
      <c r="B193" s="5" t="str">
        <f>HYPERLINK("https://epingalert.org/en/Search?viewData= G/TBT/N/RWA/630"," G/TBT/N/RWA/630")</f>
        <v xml:space="preserve"> G/TBT/N/RWA/630</v>
      </c>
      <c r="C193" s="4" t="s">
        <v>217</v>
      </c>
      <c r="D193" s="5" t="s">
        <v>246</v>
      </c>
      <c r="E193" s="5" t="s">
        <v>247</v>
      </c>
      <c r="F193" s="4" t="s">
        <v>248</v>
      </c>
      <c r="G193" s="4" t="s">
        <v>211</v>
      </c>
      <c r="H193" s="4" t="s">
        <v>11</v>
      </c>
      <c r="I193" s="6">
        <v>44690</v>
      </c>
      <c r="J193" s="4" t="s">
        <v>17</v>
      </c>
    </row>
    <row r="194" spans="1:12">
      <c r="A194" s="7" t="s">
        <v>408</v>
      </c>
      <c r="B194" s="5" t="str">
        <f>HYPERLINK("https://epingalert.org/en/Search?viewData= G/TBT/N/RWA/632"," G/TBT/N/RWA/632")</f>
        <v xml:space="preserve"> G/TBT/N/RWA/632</v>
      </c>
      <c r="C194" s="4" t="s">
        <v>217</v>
      </c>
      <c r="D194" s="5" t="s">
        <v>255</v>
      </c>
      <c r="E194" s="5" t="s">
        <v>256</v>
      </c>
      <c r="F194" s="4" t="s">
        <v>248</v>
      </c>
      <c r="G194" s="4" t="s">
        <v>211</v>
      </c>
      <c r="H194" s="4" t="s">
        <v>11</v>
      </c>
      <c r="I194" s="6">
        <v>44690</v>
      </c>
      <c r="J194" s="4" t="s">
        <v>17</v>
      </c>
    </row>
    <row r="195" spans="1:12" ht="28.8">
      <c r="A195" s="7" t="s">
        <v>408</v>
      </c>
      <c r="B195" s="5" t="str">
        <f>HYPERLINK("https://epingalert.org/en/Search?viewData= G/TBT/N/RWA/628"," G/TBT/N/RWA/628")</f>
        <v xml:space="preserve"> G/TBT/N/RWA/628</v>
      </c>
      <c r="C195" s="4" t="s">
        <v>217</v>
      </c>
      <c r="D195" s="5" t="s">
        <v>277</v>
      </c>
      <c r="E195" s="5" t="s">
        <v>278</v>
      </c>
      <c r="F195" s="4" t="s">
        <v>248</v>
      </c>
      <c r="G195" s="4" t="s">
        <v>221</v>
      </c>
      <c r="H195" s="4" t="s">
        <v>11</v>
      </c>
      <c r="I195" s="6">
        <v>44690</v>
      </c>
      <c r="J195" s="4" t="s">
        <v>17</v>
      </c>
    </row>
    <row r="196" spans="1:12" ht="28.8">
      <c r="A196" s="7" t="s">
        <v>408</v>
      </c>
      <c r="B196" s="5" t="str">
        <f>HYPERLINK("https://epingalert.org/en/Search?viewData= G/TBT/N/RWA/631"," G/TBT/N/RWA/631")</f>
        <v xml:space="preserve"> G/TBT/N/RWA/631</v>
      </c>
      <c r="C196" s="4" t="s">
        <v>217</v>
      </c>
      <c r="D196" s="5" t="s">
        <v>282</v>
      </c>
      <c r="E196" s="5" t="s">
        <v>283</v>
      </c>
      <c r="F196" s="4" t="s">
        <v>248</v>
      </c>
      <c r="G196" s="4" t="s">
        <v>211</v>
      </c>
      <c r="H196" s="4" t="s">
        <v>11</v>
      </c>
      <c r="I196" s="6">
        <v>44690</v>
      </c>
      <c r="J196" s="4" t="s">
        <v>17</v>
      </c>
    </row>
    <row r="197" spans="1:12" ht="72">
      <c r="A197" s="7" t="s">
        <v>401</v>
      </c>
      <c r="B197" s="5" t="str">
        <f>HYPERLINK("https://epingalert.org/en/Search?viewData= G/TBT/N/EGY/316"," G/TBT/N/EGY/316")</f>
        <v xml:space="preserve"> G/TBT/N/EGY/316</v>
      </c>
      <c r="C197" s="4" t="s">
        <v>109</v>
      </c>
      <c r="D197" s="5" t="s">
        <v>200</v>
      </c>
      <c r="E197" s="5" t="s">
        <v>201</v>
      </c>
      <c r="F197" s="4" t="s">
        <v>202</v>
      </c>
      <c r="G197" s="4" t="s">
        <v>203</v>
      </c>
      <c r="H197" s="4" t="s">
        <v>11</v>
      </c>
      <c r="I197" s="6">
        <v>44694</v>
      </c>
      <c r="J197" s="4" t="s">
        <v>17</v>
      </c>
      <c r="K197" s="11"/>
      <c r="L197" s="11"/>
    </row>
    <row r="198" spans="1:12" ht="57.6">
      <c r="A198" s="7" t="s">
        <v>401</v>
      </c>
      <c r="B198" s="5" t="str">
        <f>HYPERLINK("https://epingalert.org/en/Search?viewData= G/TBT/N/EGY/317"," G/TBT/N/EGY/317")</f>
        <v xml:space="preserve"> G/TBT/N/EGY/317</v>
      </c>
      <c r="C198" s="4" t="s">
        <v>109</v>
      </c>
      <c r="D198" s="5" t="s">
        <v>204</v>
      </c>
      <c r="E198" s="5" t="s">
        <v>205</v>
      </c>
      <c r="F198" s="4" t="s">
        <v>202</v>
      </c>
      <c r="G198" s="4" t="s">
        <v>203</v>
      </c>
      <c r="H198" s="4" t="s">
        <v>11</v>
      </c>
      <c r="I198" s="6">
        <v>44694</v>
      </c>
      <c r="J198" s="4" t="s">
        <v>17</v>
      </c>
      <c r="K198" s="11"/>
      <c r="L198" s="11"/>
    </row>
    <row r="199" spans="1:12" ht="201.6">
      <c r="A199" s="7" t="s">
        <v>435</v>
      </c>
      <c r="B199" s="5" t="str">
        <f>HYPERLINK("https://epingalert.org/en/Search?viewData= G/TBT/N/ISR/1245"," G/TBT/N/ISR/1245")</f>
        <v xml:space="preserve"> G/TBT/N/ISR/1245</v>
      </c>
      <c r="C199" s="4" t="s">
        <v>322</v>
      </c>
      <c r="D199" s="5" t="s">
        <v>371</v>
      </c>
      <c r="E199" s="5" t="s">
        <v>372</v>
      </c>
      <c r="F199" s="4" t="s">
        <v>373</v>
      </c>
      <c r="G199" s="4" t="s">
        <v>134</v>
      </c>
      <c r="H199" s="4" t="s">
        <v>11</v>
      </c>
      <c r="I199" s="6">
        <v>44681</v>
      </c>
      <c r="J199" s="4" t="s">
        <v>17</v>
      </c>
      <c r="K199" s="11"/>
      <c r="L199" s="11"/>
    </row>
    <row r="200" spans="1:12" ht="86.4">
      <c r="A200" s="9" t="s">
        <v>436</v>
      </c>
      <c r="B200" s="11" t="str">
        <f>HYPERLINK("https://epingalert.org/en/Search?viewData= G/TBT/N/THA/660"," G/TBT/N/THA/660")</f>
        <v xml:space="preserve"> G/TBT/N/THA/660</v>
      </c>
      <c r="C200" s="11" t="s">
        <v>309</v>
      </c>
      <c r="D200" s="12" t="s">
        <v>437</v>
      </c>
      <c r="E200" s="12" t="s">
        <v>438</v>
      </c>
      <c r="F200" s="11" t="s">
        <v>11</v>
      </c>
      <c r="G200" s="11" t="s">
        <v>134</v>
      </c>
      <c r="H200" s="11" t="s">
        <v>11</v>
      </c>
      <c r="I200" s="10">
        <v>44711</v>
      </c>
      <c r="J200" s="11" t="s">
        <v>17</v>
      </c>
      <c r="K200" s="11"/>
      <c r="L200" s="11"/>
    </row>
    <row r="201" spans="1:12" ht="43.2">
      <c r="A201" s="5" t="s">
        <v>421</v>
      </c>
      <c r="B201" s="5" t="str">
        <f>HYPERLINK("https://epingalert.org/en/Search?viewData= G/TBT/N/THA/657"," G/TBT/N/THA/657")</f>
        <v xml:space="preserve"> G/TBT/N/THA/657</v>
      </c>
      <c r="C201" s="4" t="s">
        <v>309</v>
      </c>
      <c r="D201" s="5" t="s">
        <v>310</v>
      </c>
      <c r="E201" s="5" t="s">
        <v>311</v>
      </c>
      <c r="F201" s="4" t="s">
        <v>312</v>
      </c>
      <c r="G201" s="4" t="s">
        <v>134</v>
      </c>
      <c r="H201" s="4" t="s">
        <v>11</v>
      </c>
      <c r="I201" s="6">
        <v>44689</v>
      </c>
      <c r="J201" s="4" t="s">
        <v>17</v>
      </c>
      <c r="K201" s="11"/>
      <c r="L201" s="11"/>
    </row>
    <row r="202" spans="1:12" ht="187.2">
      <c r="A202" s="9" t="s">
        <v>449</v>
      </c>
      <c r="B202" s="11" t="str">
        <f>HYPERLINK("https://epingalert.org/en/Search?viewData= G/TBT/N/THA/661"," G/TBT/N/THA/661")</f>
        <v xml:space="preserve"> G/TBT/N/THA/661</v>
      </c>
      <c r="C202" s="11" t="s">
        <v>309</v>
      </c>
      <c r="D202" s="12" t="s">
        <v>450</v>
      </c>
      <c r="E202" s="12" t="s">
        <v>451</v>
      </c>
      <c r="F202" s="11" t="s">
        <v>312</v>
      </c>
      <c r="G202" s="11" t="s">
        <v>134</v>
      </c>
      <c r="H202" s="11" t="s">
        <v>11</v>
      </c>
      <c r="I202" s="10">
        <v>44711</v>
      </c>
      <c r="J202" s="11" t="s">
        <v>17</v>
      </c>
      <c r="K202" s="11"/>
      <c r="L202" s="11"/>
    </row>
    <row r="203" spans="1:12" ht="28.8">
      <c r="A203" s="7" t="s">
        <v>402</v>
      </c>
      <c r="B203" s="5" t="str">
        <f>HYPERLINK("https://epingalert.org/en/Search?viewData= G/TBT/N/SAU/1231"," G/TBT/N/SAU/1231")</f>
        <v xml:space="preserve"> G/TBT/N/SAU/1231</v>
      </c>
      <c r="C203" s="4" t="s">
        <v>95</v>
      </c>
      <c r="D203" s="5" t="s">
        <v>206</v>
      </c>
      <c r="E203" s="5" t="s">
        <v>207</v>
      </c>
      <c r="F203" s="4" t="s">
        <v>174</v>
      </c>
      <c r="G203" s="4" t="s">
        <v>178</v>
      </c>
      <c r="H203" s="4" t="s">
        <v>11</v>
      </c>
      <c r="I203" s="6">
        <v>44664</v>
      </c>
      <c r="J203" s="4" t="s">
        <v>17</v>
      </c>
      <c r="K203" s="11"/>
      <c r="L203" s="11"/>
    </row>
    <row r="204" spans="1:12" ht="144">
      <c r="A204" s="7" t="s">
        <v>417</v>
      </c>
      <c r="B204" s="5" t="str">
        <f>HYPERLINK("https://epingalert.org/en/Search?viewData= G/TBT/N/CAN/667"," G/TBT/N/CAN/667")</f>
        <v xml:space="preserve"> G/TBT/N/CAN/667</v>
      </c>
      <c r="C204" s="4" t="s">
        <v>24</v>
      </c>
      <c r="D204" s="5" t="s">
        <v>298</v>
      </c>
      <c r="E204" s="5" t="s">
        <v>299</v>
      </c>
      <c r="F204" s="4" t="s">
        <v>300</v>
      </c>
      <c r="G204" s="4" t="s">
        <v>113</v>
      </c>
      <c r="H204" s="4" t="s">
        <v>11</v>
      </c>
      <c r="I204" s="6">
        <v>44718</v>
      </c>
      <c r="J204" s="4" t="s">
        <v>17</v>
      </c>
      <c r="K204" s="11"/>
      <c r="L204" s="11"/>
    </row>
    <row r="205" spans="1:12" ht="43.2">
      <c r="A205" s="7" t="s">
        <v>400</v>
      </c>
      <c r="B205" s="5" t="str">
        <f>HYPERLINK("https://epingalert.org/en/Search?viewData= G/TBT/N/JPN/732"," G/TBT/N/JPN/732")</f>
        <v xml:space="preserve"> G/TBT/N/JPN/732</v>
      </c>
      <c r="C205" s="4" t="s">
        <v>195</v>
      </c>
      <c r="D205" s="5" t="s">
        <v>196</v>
      </c>
      <c r="E205" s="5" t="s">
        <v>197</v>
      </c>
      <c r="F205" s="4" t="s">
        <v>198</v>
      </c>
      <c r="G205" s="4" t="s">
        <v>199</v>
      </c>
      <c r="H205" s="4" t="s">
        <v>30</v>
      </c>
      <c r="I205" s="6">
        <v>44695</v>
      </c>
      <c r="J205" s="4" t="s">
        <v>17</v>
      </c>
      <c r="K205" s="11"/>
      <c r="L205" s="11"/>
    </row>
    <row r="206" spans="1:12" ht="115.2">
      <c r="A206" s="7" t="s">
        <v>395</v>
      </c>
      <c r="B206" s="5" t="str">
        <f>HYPERLINK("https://epingalert.org/en/Search?viewData= G/TBT/N/AUS/139"," G/TBT/N/AUS/139")</f>
        <v xml:space="preserve"> G/TBT/N/AUS/139</v>
      </c>
      <c r="C206" s="4" t="s">
        <v>166</v>
      </c>
      <c r="D206" s="5" t="s">
        <v>167</v>
      </c>
      <c r="E206" s="5" t="s">
        <v>168</v>
      </c>
      <c r="F206" s="4" t="s">
        <v>11</v>
      </c>
      <c r="G206" s="4" t="s">
        <v>169</v>
      </c>
      <c r="H206" s="4" t="s">
        <v>11</v>
      </c>
      <c r="I206" s="6">
        <v>44695</v>
      </c>
      <c r="J206" s="4" t="s">
        <v>17</v>
      </c>
      <c r="K206" s="11"/>
      <c r="L206" s="11"/>
    </row>
  </sheetData>
  <sortState xmlns:xlrd2="http://schemas.microsoft.com/office/spreadsheetml/2017/richdata2" ref="A2:J206">
    <sortCondition ref="A2:A20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2022-03-29T07:01:58Z</dcterms:created>
  <dcterms:modified xsi:type="dcterms:W3CDTF">2022-04-04T07:31:38Z</dcterms:modified>
</cp:coreProperties>
</file>